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autoCompressPictures="0"/>
  <mc:AlternateContent xmlns:mc="http://schemas.openxmlformats.org/markup-compatibility/2006">
    <mc:Choice Requires="x15">
      <x15ac:absPath xmlns:x15ac="http://schemas.microsoft.com/office/spreadsheetml/2010/11/ac" url="C:\Users\lowel\Moody &amp; Associates\Technical Plating Team Site - Documents\Customers\"/>
    </mc:Choice>
  </mc:AlternateContent>
  <xr:revisionPtr revIDLastSave="0" documentId="8_{D4B4B8D6-F109-4D5E-ABB4-C2AD764E4E23}"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98" yWindow="-98" windowWidth="19396" windowHeight="11596"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l="1"/>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<sst xmlns="http://schemas.openxmlformats.org/spreadsheetml/2006/main" count="21961" uniqueCount="15612">
  <si>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</si>
  <si>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</si>
  <si>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</si>
  <si>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</si>
  <si>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</si>
  <si>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</si>
  <si>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</si>
  <si>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</si>
  <si>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</si>
  <si>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</si>
  <si>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</si>
  <si>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</si>
  <si>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</si>
  <si>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</si>
  <si>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</si>
  <si>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</si>
  <si>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</si>
  <si>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</si>
  <si>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</si>
  <si>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</si>
  <si>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</si>
  <si>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</si>
  <si>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</si>
  <si>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</si>
  <si>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</si>
  <si>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</si>
  <si>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</si>
  <si>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</si>
  <si>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</si>
  <si>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</si>
  <si>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</si>
  <si>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</si>
  <si>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</si>
  <si>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</si>
  <si>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</si>
  <si>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</si>
  <si>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</si>
  <si>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</si>
  <si>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</si>
  <si>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</si>
  <si>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</si>
  <si>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</si>
  <si>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</si>
  <si>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</si>
  <si>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</si>
  <si>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</si>
  <si>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</si>
  <si>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</si>
  <si>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</si>
  <si>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</si>
  <si>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</si>
  <si>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</si>
  <si>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</si>
  <si>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</si>
  <si>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</si>
  <si>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</si>
  <si>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</si>
  <si>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</si>
  <si>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</si>
  <si>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</si>
  <si>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</si>
  <si>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</si>
  <si>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</si>
  <si>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</si>
  <si>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</si>
  <si>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</si>
  <si>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</si>
  <si>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</si>
  <si>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</si>
  <si>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</si>
  <si>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</si>
  <si>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</si>
  <si>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</si>
  <si>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</si>
  <si>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</si>
  <si>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</si>
  <si>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</si>
  <si>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</si>
  <si>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</si>
  <si>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</si>
  <si>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</si>
  <si>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</si>
  <si>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</si>
  <si>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</si>
  <si>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</si>
  <si>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</si>
  <si>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</si>
  <si>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</si>
  <si>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</si>
  <si>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</si>
  <si>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</si>
  <si>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</si>
  <si>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</si>
  <si>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</si>
  <si>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</si>
  <si>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</si>
  <si>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</si>
  <si>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</si>
  <si>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</si>
  <si>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</si>
  <si>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</si>
  <si>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</si>
  <si>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</si>
  <si>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</si>
  <si>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</si>
  <si>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</si>
  <si>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</si>
  <si>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</si>
  <si>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</si>
  <si>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</si>
  <si>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</si>
  <si>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</si>
  <si>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</si>
  <si>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</si>
  <si>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</si>
  <si>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</si>
  <si>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</si>
  <si>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</si>
  <si>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</si>
  <si>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</si>
  <si>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</si>
  <si>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</si>
  <si>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</si>
  <si>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</si>
  <si>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</si>
  <si>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</si>
  <si>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</si>
  <si>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</si>
  <si>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</si>
  <si>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</si>
  <si>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</si>
  <si>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</si>
  <si>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</si>
  <si>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</si>
  <si>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</si>
  <si>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</si>
  <si>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</si>
  <si>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</si>
  <si>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</si>
  <si>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</si>
  <si>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</si>
  <si>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</si>
  <si>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</si>
  <si>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</si>
  <si>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</si>
  <si>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</si>
  <si>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</si>
  <si>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</si>
  <si>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</si>
  <si>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</si>
  <si>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</si>
  <si>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</si>
  <si>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</si>
  <si>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</si>
  <si>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</si>
  <si>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</si>
  <si>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</si>
  <si>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</si>
  <si>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</si>
  <si>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</si>
  <si>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</si>
  <si>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</si>
  <si>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</si>
  <si>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</si>
  <si>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</si>
  <si>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</si>
  <si>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</si>
  <si>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</si>
  <si>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</si>
  <si>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</si>
  <si>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</si>
  <si>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</si>
  <si>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</si>
  <si>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</si>
  <si>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</si>
  <si>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</si>
  <si>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</si>
  <si>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</si>
  <si>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</si>
  <si>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</si>
  <si>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</si>
  <si>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</si>
  <si>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</si>
  <si>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</si>
  <si>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</si>
  <si>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</si>
  <si>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</si>
  <si>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</si>
  <si>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</si>
  <si>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</si>
  <si>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</si>
  <si>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</si>
  <si>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</si>
  <si>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</si>
  <si>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</si>
  <si>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</si>
  <si>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</si>
  <si>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</si>
  <si>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</si>
  <si>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</si>
  <si>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</si>
  <si>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</si>
  <si>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</si>
  <si>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</si>
  <si>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</si>
  <si>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</si>
  <si>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</si>
  <si>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</si>
  <si>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</si>
  <si>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</si>
  <si>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</si>
  <si>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</si>
  <si>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</si>
  <si>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</si>
  <si>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</si>
  <si>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</si>
  <si>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</si>
  <si>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</si>
  <si>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</si>
  <si>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</si>
  <si>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</si>
  <si>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</si>
  <si>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</si>
  <si>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</si>
  <si>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</si>
  <si>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</si>
  <si>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</si>
  <si>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</si>
  <si>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</si>
  <si>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</si>
  <si>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</si>
  <si>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</si>
  <si>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</si>
  <si>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</si>
  <si>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</si>
  <si>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</si>
  <si>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</si>
  <si>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</si>
  <si>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</si>
  <si>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</si>
  <si>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</si>
  <si>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</si>
  <si>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</si>
  <si>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</si>
  <si>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</si>
  <si>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</si>
  <si>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</si>
  <si>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</si>
  <si>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</si>
  <si>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</si>
  <si>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</si>
  <si>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</si>
  <si>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</si>
  <si>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</si>
  <si>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</si>
  <si>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</si>
  <si>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</si>
  <si>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</si>
  <si>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</si>
  <si>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</si>
  <si>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</si>
  <si>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</si>
  <si>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</si>
  <si>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</si>
  <si>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</si>
  <si>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</si>
  <si>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</si>
  <si>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</si>
  <si>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</si>
  <si>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</si>
  <si>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</si>
  <si>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</si>
  <si>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</si>
  <si>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</si>
  <si>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</si>
  <si>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</si>
  <si>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</si>
  <si>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</si>
  <si>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</si>
  <si>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</si>
  <si>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</si>
  <si>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</si>
  <si>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</si>
  <si>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</si>
  <si>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</si>
  <si>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</si>
  <si>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</si>
  <si>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</si>
  <si>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</si>
  <si>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</si>
  <si>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</si>
  <si>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</si>
  <si>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</si>
  <si>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</si>
  <si>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</si>
  <si>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</si>
  <si>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</si>
  <si>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</si>
  <si>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</si>
  <si>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</si>
  <si>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</si>
  <si>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</si>
  <si>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</si>
  <si>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</si>
  <si>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</si>
  <si>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</si>
  <si>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</si>
  <si>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</si>
  <si>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</si>
  <si>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</si>
  <si>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</si>
  <si>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</si>
  <si>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</si>
  <si>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</si>
  <si>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</si>
  <si>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</si>
  <si>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</si>
  <si>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</si>
  <si>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</si>
  <si>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</si>
  <si>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</si>
  <si>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</si>
  <si>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</si>
  <si>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</si>
  <si>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</si>
  <si>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</si>
  <si>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</si>
  <si>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</si>
  <si>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</si>
  <si>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</si>
  <si>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</si>
  <si>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</si>
  <si>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</si>
  <si>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</si>
  <si>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</si>
  <si>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</si>
  <si>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</si>
  <si>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</si>
  <si>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</si>
  <si>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</si>
  <si>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</si>
  <si>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</si>
  <si>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</si>
  <si>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</si>
  <si>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</si>
  <si>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</si>
  <si>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</si>
  <si>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</si>
  <si>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</si>
  <si>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</si>
  <si>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</si>
  <si>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</si>
  <si>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</si>
  <si>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</si>
  <si>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</si>
  <si>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</si>
  <si>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</si>
  <si>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</si>
  <si>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</si>
  <si>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</si>
  <si>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</si>
  <si>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</si>
  <si>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</si>
  <si>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</si>
  <si>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</si>
  <si>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</si>
  <si>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</si>
  <si>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</si>
  <si>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</si>
  <si>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</si>
  <si>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</si>
  <si>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</si>
  <si>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</si>
  <si>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</si>
  <si>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</si>
  <si>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</si>
  <si>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</si>
  <si>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</si>
  <si>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</si>
  <si>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</si>
  <si>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</si>
  <si>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</si>
  <si>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</si>
  <si>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</si>
  <si>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</si>
  <si>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</si>
  <si>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</si>
  <si>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</si>
  <si>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</si>
  <si>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</si>
  <si>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</si>
  <si>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</si>
  <si>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</si>
  <si>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</si>
  <si>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</si>
  <si>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</si>
  <si>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</si>
  <si>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</si>
  <si>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</si>
  <si>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</si>
  <si>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</si>
  <si>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</si>
  <si>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</si>
  <si>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</si>
  <si>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</si>
  <si>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</si>
  <si>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</si>
  <si>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</si>
  <si>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</si>
  <si>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</si>
  <si>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</si>
  <si>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</si>
  <si>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</si>
  <si>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</si>
  <si>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</si>
  <si>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</si>
  <si>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</si>
  <si>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</si>
  <si>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</si>
  <si>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</si>
  <si>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</si>
  <si>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</si>
  <si>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</si>
  <si>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</si>
  <si>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</si>
  <si>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</si>
  <si>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</si>
  <si>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</si>
  <si>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</si>
  <si>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</si>
  <si>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</si>
  <si>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</si>
  <si>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</si>
  <si>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</si>
  <si>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</si>
  <si>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</si>
  <si>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</si>
  <si>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</si>
  <si>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</si>
  <si>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</si>
  <si>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</si>
  <si>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</si>
  <si>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</si>
  <si>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</si>
  <si>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</si>
  <si>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</si>
  <si>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</si>
  <si>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</si>
  <si>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</si>
  <si>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</si>
  <si>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</si>
  <si>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</si>
  <si>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</si>
  <si>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</si>
  <si>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</si>
  <si>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</si>
  <si>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</si>
  <si>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</si>
  <si>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</si>
  <si>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</si>
  <si>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</si>
  <si>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</si>
  <si>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</si>
  <si>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</si>
  <si>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</si>
  <si>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</si>
  <si>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</si>
  <si>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</si>
  <si>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</si>
  <si>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</si>
  <si>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</si>
  <si>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</si>
  <si>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</si>
  <si>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</si>
  <si>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</si>
  <si>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</si>
  <si>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</si>
  <si>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</si>
  <si>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</si>
  <si>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</si>
  <si>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</si>
  <si>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</si>
  <si>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</si>
  <si>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</si>
  <si>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</si>
  <si>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</si>
  <si>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</si>
  <si>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</si>
  <si>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</si>
  <si>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</si>
  <si>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</si>
  <si>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</si>
  <si>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</si>
  <si>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</si>
  <si>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</si>
  <si>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</si>
  <si>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</si>
  <si>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</si>
  <si>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</si>
  <si>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</si>
  <si>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</si>
  <si>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</si>
  <si>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</si>
  <si>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</si>
  <si>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</si>
  <si>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</si>
  <si>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</si>
  <si>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</si>
  <si>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</si>
  <si>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</si>
  <si>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</si>
  <si>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</si>
  <si>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</si>
  <si>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</si>
  <si>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</si>
  <si>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</si>
  <si>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</si>
  <si>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</si>
  <si>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</si>
  <si>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</si>
  <si>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</si>
  <si>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</si>
  <si>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</si>
  <si>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</si>
  <si>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</si>
  <si>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</si>
  <si>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</si>
  <si>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</si>
  <si>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</si>
  <si>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</si>
  <si>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</si>
  <si>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</si>
  <si>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</si>
  <si>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</si>
  <si>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</si>
  <si>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</si>
  <si>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</si>
  <si>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</si>
  <si>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</si>
  <si>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</si>
  <si>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</si>
  <si>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</si>
  <si>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</si>
  <si>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</si>
  <si>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</si>
  <si>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</si>
  <si>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</si>
  <si>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</si>
  <si>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</si>
  <si>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</si>
  <si>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</si>
  <si>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</si>
  <si>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</si>
  <si>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</si>
  <si>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</si>
  <si>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</si>
  <si>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</si>
  <si>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</si>
  <si>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</si>
  <si>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</si>
  <si>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</si>
  <si>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</si>
  <si>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</si>
  <si>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</si>
  <si>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</si>
  <si>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</si>
  <si>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</si>
  <si>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</si>
  <si>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</si>
  <si>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</si>
  <si>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</si>
  <si>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</si>
  <si>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</si>
  <si>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</si>
  <si>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</si>
  <si>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</si>
  <si>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</si>
  <si>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</si>
  <si>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</si>
  <si>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</si>
  <si>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</si>
  <si>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</si>
  <si>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</si>
  <si>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</si>
  <si>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</si>
  <si>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</si>
  <si>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</si>
  <si>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</si>
  <si>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</si>
  <si>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</si>
  <si>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</si>
  <si>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</si>
  <si>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</si>
  <si>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</si>
  <si>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</si>
  <si>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</si>
  <si>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</si>
  <si>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</si>
  <si>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</si>
  <si>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</si>
  <si>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</si>
  <si>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</si>
  <si>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</si>
  <si>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</si>
  <si>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</si>
  <si>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</si>
  <si>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</si>
  <si>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</si>
  <si>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</si>
  <si>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</si>
  <si>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</si>
  <si>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</si>
  <si>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</si>
  <si>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</si>
  <si>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</si>
  <si>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</si>
  <si>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</si>
  <si>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</si>
  <si>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</si>
  <si>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</si>
  <si>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</si>
  <si>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</si>
  <si>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</si>
  <si>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</si>
  <si>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</si>
  <si>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</si>
  <si>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</si>
  <si>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</si>
  <si>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</si>
  <si>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</si>
  <si>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</si>
  <si>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</si>
  <si>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</si>
  <si>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</si>
  <si>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</si>
  <si>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</si>
  <si>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</si>
  <si>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</si>
  <si>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</si>
  <si>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</si>
  <si>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</si>
  <si>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</si>
  <si>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</si>
  <si>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</si>
  <si>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</si>
  <si>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</si>
  <si>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</si>
  <si>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</si>
  <si>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</si>
  <si>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</si>
  <si>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</si>
  <si>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</si>
  <si>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</si>
  <si>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</si>
  <si>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</si>
  <si>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</si>
  <si>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</si>
  <si>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</si>
  <si>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</si>
  <si>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</si>
  <si>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</si>
  <si>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</si>
  <si>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</si>
  <si>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</si>
  <si>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</si>
  <si>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</si>
  <si>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</si>
  <si>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</si>
  <si>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</si>
  <si>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</si>
  <si>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</si>
  <si>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</si>
  <si>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</si>
  <si>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</si>
  <si>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</si>
  <si>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</si>
  <si>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</si>
  <si>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</si>
  <si>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</si>
  <si>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</si>
  <si>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</si>
  <si>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</si>
  <si>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</si>
  <si>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</si>
  <si>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</si>
  <si>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</si>
  <si>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</si>
  <si>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</si>
  <si>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</si>
  <si>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</si>
  <si>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</si>
  <si>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</si>
  <si>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</si>
  <si>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</si>
  <si>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</si>
  <si>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</si>
  <si>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</si>
  <si>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</si>
  <si>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</si>
  <si>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</si>
  <si>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</si>
  <si>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</si>
  <si>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</si>
  <si>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</si>
  <si>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</si>
  <si>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</si>
  <si>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</si>
  <si>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</si>
  <si>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</si>
  <si>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</si>
  <si>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</si>
  <si>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</si>
  <si>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</si>
  <si>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</si>
  <si>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</si>
  <si>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</si>
  <si>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</si>
  <si>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</si>
  <si>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</si>
  <si>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</si>
  <si>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</si>
  <si>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</si>
  <si>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</si>
  <si>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</si>
  <si>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</si>
  <si>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</si>
  <si>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</si>
  <si>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</si>
  <si>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</si>
  <si>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</si>
  <si>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</si>
  <si>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</si>
  <si>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</si>
  <si>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</si>
  <si>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</si>
  <si>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</si>
  <si>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</si>
  <si>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</si>
  <si>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</si>
  <si>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</si>
  <si>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</si>
  <si>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</si>
  <si>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</si>
  <si>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</si>
  <si>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</si>
  <si>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</si>
  <si>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</si>
  <si>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</si>
  <si>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</si>
  <si>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</si>
  <si>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</si>
  <si>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</si>
  <si>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</si>
  <si>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</si>
  <si>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</si>
  <si>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</si>
  <si>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</si>
  <si>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</si>
  <si>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</si>
  <si>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</si>
  <si>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</si>
  <si>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</si>
  <si>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</si>
  <si>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</si>
  <si>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</si>
  <si>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</si>
  <si>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</si>
  <si>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</si>
  <si>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</si>
  <si>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</si>
  <si>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</si>
  <si>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</si>
  <si>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</si>
  <si>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</si>
  <si>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</si>
  <si>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</si>
  <si>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</si>
  <si>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</si>
  <si>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</si>
  <si>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</si>
  <si>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</si>
  <si>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</si>
  <si>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</si>
  <si>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</si>
  <si>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</si>
  <si>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</si>
  <si>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</si>
  <si>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</si>
  <si>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</si>
  <si>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</si>
  <si>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</si>
  <si>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</si>
  <si>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</si>
  <si>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</si>
  <si>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</si>
  <si>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</si>
  <si>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</si>
  <si>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</si>
  <si>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</si>
  <si>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</si>
  <si>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</si>
  <si>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</si>
  <si>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</si>
  <si>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</si>
  <si>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</si>
  <si>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</si>
  <si>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</si>
  <si>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</si>
  <si>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</si>
  <si>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</si>
  <si>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</si>
  <si>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</si>
  <si>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</si>
  <si>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</si>
  <si>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</si>
  <si>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</si>
  <si>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</si>
  <si>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</si>
  <si>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</si>
  <si>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</si>
  <si>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</si>
  <si>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</si>
  <si>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</si>
  <si>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</si>
  <si>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</si>
  <si>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</si>
  <si>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</si>
  <si>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</si>
  <si>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</si>
  <si>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</si>
  <si>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</si>
  <si>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</si>
  <si>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</si>
  <si>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</si>
  <si>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</si>
  <si>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</si>
  <si>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</si>
  <si>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</si>
  <si>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</si>
  <si>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</si>
  <si>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</si>
  <si>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</si>
  <si>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</si>
  <si>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</si>
  <si>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</si>
  <si>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</si>
  <si>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</si>
  <si>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</si>
  <si>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</si>
  <si>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</si>
  <si>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</si>
  <si>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</si>
  <si>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</si>
  <si>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</si>
  <si>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</si>
  <si>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</si>
  <si>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</si>
  <si>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</si>
  <si>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</si>
  <si>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</si>
  <si>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</si>
  <si>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</si>
  <si>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</si>
  <si>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</si>
  <si>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</si>
  <si>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</si>
  <si>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</si>
  <si>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</si>
  <si>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</si>
  <si>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</si>
  <si>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</si>
  <si>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</si>
  <si>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</si>
  <si>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</si>
  <si>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</si>
  <si>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</si>
  <si>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</si>
  <si>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</si>
  <si>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</si>
  <si>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</si>
  <si>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</si>
  <si>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</si>
  <si>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</si>
  <si>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</si>
  <si>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</si>
  <si>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</si>
  <si>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</si>
  <si>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</si>
  <si>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</si>
  <si>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</si>
  <si>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</si>
  <si>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</si>
  <si>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</si>
  <si>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</si>
  <si>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</si>
  <si>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</si>
  <si>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</si>
  <si>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</si>
  <si>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</si>
  <si>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</si>
  <si>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</si>
  <si>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</si>
  <si>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</si>
  <si>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</si>
  <si>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</si>
  <si>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</si>
  <si>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</si>
  <si>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</si>
  <si>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</si>
  <si>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</si>
  <si>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</si>
  <si>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</si>
  <si>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</si>
  <si>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</si>
  <si>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</si>
  <si>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</si>
  <si>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</si>
  <si>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</si>
  <si>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</si>
  <si>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</si>
  <si>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</si>
  <si>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</si>
  <si>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</si>
  <si>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</si>
  <si>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</si>
  <si>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</si>
  <si>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</si>
  <si>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</si>
  <si>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</si>
  <si>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</si>
  <si>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</si>
  <si>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</si>
  <si>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</si>
  <si>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</si>
  <si>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</si>
  <si>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</si>
  <si>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</si>
  <si>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</si>
  <si>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</si>
  <si>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</si>
  <si>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</si>
  <si>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</si>
  <si>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</si>
  <si>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</si>
  <si>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</si>
  <si>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</si>
  <si>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</si>
  <si>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</si>
  <si>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</si>
  <si>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</si>
  <si>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</si>
  <si>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</si>
  <si>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</si>
  <si>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</si>
  <si>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</si>
  <si>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</si>
  <si>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</si>
  <si>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</si>
  <si>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</si>
  <si>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</si>
  <si>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</si>
  <si>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</si>
  <si>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</si>
  <si>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</si>
  <si>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</si>
  <si>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</si>
  <si>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</si>
  <si>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</si>
  <si>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</si>
  <si>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</si>
  <si>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</si>
  <si>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</si>
  <si>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</si>
  <si>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</si>
  <si>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</si>
  <si>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</si>
  <si>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</si>
  <si>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</si>
  <si>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</si>
  <si>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</si>
  <si>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</si>
  <si>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</si>
  <si>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</si>
  <si>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</si>
  <si>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</si>
  <si>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</si>
  <si>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</si>
  <si>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</si>
  <si>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</si>
  <si>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</si>
  <si>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</si>
  <si>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</si>
  <si>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</si>
  <si>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</si>
  <si>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</si>
  <si>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</si>
  <si>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</si>
  <si>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</si>
  <si>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</si>
  <si>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</si>
  <si>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</si>
  <si>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</si>
  <si>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</si>
  <si>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</si>
  <si>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</si>
  <si>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</si>
  <si>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</si>
  <si>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</si>
  <si>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</si>
  <si>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</si>
  <si>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</si>
  <si>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</si>
  <si>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</si>
  <si>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</si>
  <si>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</si>
  <si>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</si>
  <si>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</si>
  <si>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</si>
  <si>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</si>
  <si>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</si>
  <si>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</si>
  <si>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</si>
  <si>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</si>
  <si>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</si>
  <si>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</si>
  <si>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</si>
  <si>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</si>
  <si>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</si>
  <si>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</si>
  <si>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</si>
  <si>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</si>
  <si>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</si>
  <si>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</si>
  <si>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</si>
  <si>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</si>
  <si>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</si>
  <si>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</si>
  <si>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</si>
  <si>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</si>
  <si>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</si>
  <si>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</si>
  <si>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</si>
  <si>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</si>
  <si>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</si>
  <si>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</si>
  <si>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</si>
  <si>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</si>
  <si>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</si>
  <si>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</si>
  <si>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</si>
  <si>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</si>
  <si>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</si>
  <si>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</si>
  <si>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</si>
  <si>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</si>
  <si>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</si>
  <si>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</si>
  <si>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</si>
  <si>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</si>
  <si>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</si>
  <si>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</si>
  <si>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</si>
  <si>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</si>
  <si>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</si>
  <si>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</si>
  <si>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</si>
  <si>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</si>
  <si>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</si>
  <si>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</si>
  <si>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</si>
  <si>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</si>
  <si>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</si>
  <si>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</si>
  <si>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</si>
  <si>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</si>
  <si>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</si>
  <si>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</si>
  <si>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</si>
  <si>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</si>
  <si>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</si>
  <si>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</si>
  <si>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</si>
  <si>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</si>
  <si>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</si>
  <si>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</si>
  <si>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</si>
  <si>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</si>
  <si>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</si>
  <si>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</si>
  <si>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</si>
  <si>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</si>
  <si>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</si>
  <si>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</si>
  <si>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</si>
  <si>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</si>
  <si>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</si>
  <si>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</si>
  <si>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</si>
  <si>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</si>
  <si>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</si>
  <si>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</si>
  <si>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</si>
  <si>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</si>
  <si>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</si>
  <si>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</si>
  <si>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</si>
  <si>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</si>
  <si>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</si>
  <si>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</si>
  <si>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</si>
  <si>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</si>
  <si>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</si>
  <si>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</si>
  <si>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</si>
  <si>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</si>
  <si>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</si>
  <si>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</si>
  <si>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</si>
  <si>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</si>
  <si>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</si>
  <si>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</si>
  <si>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</si>
  <si>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</si>
  <si>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</si>
  <si>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</si>
  <si>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</si>
  <si>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</si>
  <si>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</si>
  <si>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</si>
  <si>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</si>
  <si>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</si>
  <si>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</si>
  <si>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</si>
  <si>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</si>
  <si>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</si>
  <si>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</si>
  <si>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</si>
  <si>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</si>
  <si>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</si>
  <si>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</si>
  <si>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</si>
  <si>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</si>
  <si>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</si>
  <si>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</si>
  <si>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</si>
  <si>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</si>
  <si>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</si>
  <si>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</si>
  <si>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</si>
  <si>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</si>
  <si>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</si>
  <si>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</si>
  <si>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</si>
  <si>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</si>
  <si>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</si>
  <si>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</si>
  <si>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</si>
  <si>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</si>
  <si>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</si>
  <si>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</si>
  <si>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</si>
  <si>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</si>
  <si>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</si>
  <si>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</si>
  <si>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</si>
  <si>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</si>
  <si>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</si>
  <si>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</si>
  <si>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</si>
  <si>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</si>
  <si>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</si>
  <si>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</si>
  <si>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</si>
  <si>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</si>
  <si>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</si>
  <si>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</si>
  <si>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</si>
  <si>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</si>
  <si>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</si>
  <si>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</si>
  <si>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</si>
  <si>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</si>
  <si>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</si>
  <si>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</si>
  <si>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</si>
  <si>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</si>
  <si>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</si>
  <si>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</si>
  <si>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</si>
  <si>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</si>
  <si>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</si>
  <si>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</si>
  <si>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</si>
  <si>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</si>
  <si>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</si>
  <si>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</si>
  <si>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</si>
  <si>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</si>
  <si>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</si>
  <si>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</si>
  <si>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</si>
  <si>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</si>
  <si>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</si>
  <si>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</si>
  <si>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</si>
  <si>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</si>
  <si>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</si>
  <si>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</si>
  <si>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</si>
  <si>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</si>
  <si>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</si>
  <si>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</si>
  <si>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</si>
  <si>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</si>
  <si>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</si>
  <si>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</si>
  <si>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</si>
  <si>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</si>
  <si>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</si>
  <si>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</si>
  <si>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</si>
  <si>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</si>
  <si>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</si>
  <si>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</si>
  <si>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</si>
  <si>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</si>
  <si>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</si>
  <si>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</si>
  <si>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</si>
  <si>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</si>
  <si>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</si>
  <si>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</si>
  <si>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</si>
  <si>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</si>
  <si>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</si>
  <si>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</si>
  <si>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</si>
  <si>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</si>
  <si>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</si>
  <si>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</si>
  <si>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</si>
  <si>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</si>
  <si>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</si>
  <si>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</si>
  <si>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</si>
  <si>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</si>
  <si>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</si>
  <si>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</si>
  <si>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</si>
  <si>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</si>
  <si>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</si>
  <si>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</si>
  <si>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</si>
  <si>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</si>
  <si>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</si>
  <si>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</si>
  <si>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</si>
  <si>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</si>
  <si>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</si>
  <si>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</si>
  <si>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</si>
  <si>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</si>
  <si>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</si>
  <si>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</si>
  <si>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</si>
  <si>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</si>
  <si>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</si>
  <si>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</si>
  <si>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</si>
  <si>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</si>
  <si>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</si>
  <si>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</si>
  <si>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</si>
  <si>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</si>
  <si>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</si>
  <si>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</si>
  <si>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</si>
  <si>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</si>
  <si>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</si>
  <si>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</si>
  <si>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</si>
  <si>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</si>
  <si>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</si>
  <si>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</si>
  <si>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</si>
  <si>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</si>
  <si>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</si>
  <si>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</si>
  <si>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</si>
  <si>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</si>
  <si>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</si>
  <si>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</si>
  <si>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</si>
  <si>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</si>
  <si>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</si>
  <si>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</si>
  <si>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</si>
  <si>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</si>
  <si>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</si>
  <si>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</si>
  <si>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</si>
  <si>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</si>
  <si>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</si>
  <si>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</si>
  <si>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</si>
  <si>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</si>
  <si>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</si>
  <si>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</si>
  <si>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</si>
  <si>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</si>
  <si>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</si>
  <si>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</si>
  <si>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</si>
  <si>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</si>
  <si>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</si>
  <si>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</si>
  <si>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</si>
  <si>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</si>
  <si>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</si>
  <si>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</si>
  <si>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</si>
  <si>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</si>
  <si>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</si>
  <si>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</si>
  <si>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</si>
  <si>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</si>
  <si>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</si>
  <si>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</si>
  <si>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</si>
  <si>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</si>
  <si>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</si>
  <si>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</si>
  <si>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</si>
  <si>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</si>
  <si>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</si>
  <si>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</si>
  <si>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</si>
  <si>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</si>
  <si>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</si>
  <si>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</si>
  <si>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</si>
  <si>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</si>
  <si>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</si>
  <si>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</si>
  <si>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</si>
  <si>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</si>
  <si>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</si>
  <si>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</si>
  <si>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</si>
  <si>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</si>
  <si>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</si>
  <si>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</si>
  <si>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</si>
  <si>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</si>
  <si>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</si>
  <si>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</si>
  <si>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</si>
  <si>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</si>
  <si>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</si>
  <si>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</si>
  <si>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</si>
  <si>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</si>
  <si>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</si>
  <si>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</si>
  <si>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</si>
  <si>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</si>
  <si>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</si>
  <si>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</si>
  <si>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</si>
  <si>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</si>
  <si>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</si>
  <si>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</si>
  <si>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</si>
  <si>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</si>
  <si>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</si>
  <si>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</si>
  <si>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</si>
  <si>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</si>
  <si>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</si>
  <si>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</si>
  <si>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</si>
  <si>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</si>
  <si>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</si>
  <si>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</si>
  <si>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</si>
  <si>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</si>
  <si>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</si>
  <si>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</si>
  <si>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</si>
  <si>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</si>
  <si>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</si>
  <si>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</si>
  <si>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</si>
  <si>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</si>
  <si>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</si>
  <si>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</si>
  <si>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</si>
  <si>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</si>
  <si>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</si>
  <si>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</si>
  <si>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</si>
  <si>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</si>
  <si>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</si>
  <si>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</si>
  <si>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</si>
  <si>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</si>
  <si>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</si>
  <si>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</si>
  <si>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</si>
  <si>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</si>
  <si>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</si>
  <si>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</si>
  <si>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</si>
  <si>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</si>
  <si>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</si>
  <si>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</si>
  <si>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</si>
  <si>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</si>
  <si>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</si>
  <si>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</si>
  <si>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</si>
  <si>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</si>
  <si>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</si>
  <si>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</si>
  <si>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</si>
  <si>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</si>
  <si>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</si>
  <si>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</si>
  <si>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</si>
  <si>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</si>
  <si>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</si>
  <si>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</si>
  <si>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</si>
  <si>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</si>
  <si>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</si>
  <si>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</si>
  <si>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</si>
  <si>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</si>
  <si>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</si>
  <si>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</si>
  <si>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</si>
  <si>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</si>
  <si>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</si>
  <si>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</si>
  <si>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</si>
  <si>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</si>
  <si>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</si>
  <si>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</si>
  <si>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</si>
  <si>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</si>
  <si>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</si>
  <si>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</si>
  <si>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</si>
  <si>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</si>
  <si>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</si>
  <si>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</si>
  <si>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</si>
  <si>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</si>
  <si>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</si>
  <si>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</si>
  <si>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</si>
  <si>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</si>
  <si>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</si>
  <si>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</si>
  <si>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</si>
  <si>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</si>
  <si>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</si>
  <si>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</si>
  <si>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</si>
  <si>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</si>
  <si>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</si>
  <si>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</si>
  <si>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</si>
  <si>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</si>
  <si>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</si>
  <si>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</si>
  <si>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</si>
  <si>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</si>
  <si>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</si>
  <si>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</si>
  <si>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</si>
  <si>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</si>
  <si>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</si>
  <si>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</si>
  <si>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</si>
  <si>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</si>
  <si>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</si>
  <si>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</si>
  <si>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</si>
  <si>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</si>
  <si>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</si>
  <si>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</si>
  <si>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</si>
  <si>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</si>
  <si>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</si>
  <si>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</si>
  <si>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</si>
  <si>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</si>
  <si>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</si>
  <si>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</si>
  <si>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</si>
  <si>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</si>
  <si>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</si>
  <si>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</si>
  <si>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</si>
  <si>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</si>
  <si>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</si>
  <si>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</si>
  <si>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</si>
  <si>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</si>
  <si>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</si>
  <si>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</si>
  <si>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</si>
  <si>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</si>
  <si>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</si>
  <si>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</si>
  <si>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</si>
  <si>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</si>
  <si>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</si>
  <si>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</si>
  <si>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</si>
  <si>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</si>
  <si>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</si>
  <si>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</si>
  <si>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</si>
  <si>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</si>
  <si>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</si>
  <si>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</si>
  <si>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</si>
  <si>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</si>
  <si>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</si>
  <si>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</si>
  <si>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</si>
  <si>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</si>
  <si>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</si>
  <si>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</si>
  <si>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</si>
  <si>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</si>
  <si>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</si>
  <si>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</si>
  <si>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</si>
  <si>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</si>
  <si>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</si>
  <si>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</si>
  <si>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</si>
  <si>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</si>
  <si>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</si>
  <si>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</si>
  <si>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</si>
  <si>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</si>
  <si>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</si>
  <si>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</si>
  <si>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</si>
  <si>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</si>
  <si>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</si>
  <si>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</si>
  <si>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</si>
  <si>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</si>
  <si>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</si>
  <si>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</si>
  <si>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</si>
  <si>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</si>
  <si>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</si>
  <si>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</si>
  <si>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</si>
  <si>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</si>
  <si>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</si>
  <si>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</si>
  <si>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</si>
  <si>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</si>
  <si>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</si>
  <si>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</si>
  <si>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</si>
  <si>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</si>
  <si>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</si>
  <si>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</si>
  <si>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</si>
  <si>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</si>
  <si>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</si>
  <si>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</si>
  <si>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</si>
  <si>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</si>
  <si>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</si>
  <si>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</si>
  <si>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</si>
  <si>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</si>
  <si>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</si>
  <si>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</si>
  <si>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</si>
  <si>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</si>
  <si>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</si>
  <si>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</si>
  <si>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</si>
  <si>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</si>
  <si>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</si>
  <si>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</si>
  <si>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</si>
  <si>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</si>
  <si>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</si>
  <si>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</si>
  <si>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</si>
  <si>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</si>
  <si>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</si>
  <si>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</si>
  <si>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</si>
  <si>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</si>
  <si>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</si>
  <si>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</si>
  <si>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</si>
  <si>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</si>
  <si>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</si>
  <si>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</si>
  <si>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</si>
  <si>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</si>
  <si>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</si>
  <si>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</si>
  <si>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</si>
  <si>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</si>
  <si>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</si>
  <si>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</si>
  <si>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</si>
  <si>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</si>
  <si>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</si>
  <si>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</si>
  <si>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</si>
  <si>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</si>
  <si>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</si>
  <si>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</si>
  <si>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</si>
  <si>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</si>
  <si>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</si>
  <si>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</si>
  <si>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</si>
  <si>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</si>
  <si>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</si>
  <si>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</si>
  <si>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</si>
  <si>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</si>
  <si>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</si>
  <si>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</si>
  <si>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</si>
  <si>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</si>
  <si>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</si>
  <si>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</si>
  <si>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</si>
  <si>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</si>
  <si>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</si>
  <si>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</si>
  <si>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</si>
  <si>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</si>
  <si>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</si>
  <si>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</si>
  <si>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</si>
  <si>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</si>
  <si>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</si>
  <si>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</si>
  <si>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</si>
  <si>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</si>
  <si>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</si>
  <si>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</si>
  <si>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</si>
  <si>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</si>
  <si>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</si>
  <si>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</si>
  <si>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</si>
  <si>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</si>
  <si>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</si>
  <si>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</si>
  <si>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</si>
  <si>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</si>
  <si>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</si>
  <si>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</si>
  <si>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</si>
  <si>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</si>
  <si>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</si>
  <si>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</si>
  <si>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</si>
  <si>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</si>
  <si>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</si>
  <si>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</si>
  <si>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</si>
  <si>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</si>
  <si>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</si>
  <si>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</si>
  <si>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</si>
  <si>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</si>
  <si>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</si>
  <si>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</si>
  <si>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</si>
  <si>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</si>
  <si>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</si>
  <si>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</si>
  <si>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</si>
  <si>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</si>
  <si>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</si>
  <si>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</si>
  <si>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</si>
  <si>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</si>
  <si>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</si>
  <si>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</si>
  <si>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</si>
  <si>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</si>
  <si>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</si>
  <si>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</si>
  <si>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</si>
  <si>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</si>
  <si>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</si>
  <si>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</si>
  <si>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</si>
  <si>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</si>
  <si>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</si>
  <si>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</si>
  <si>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</si>
  <si>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</si>
  <si>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</si>
  <si>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</si>
  <si>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</si>
  <si>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</si>
  <si>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</si>
  <si>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</si>
  <si>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</si>
  <si>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</si>
  <si>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</si>
  <si>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</si>
  <si>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</si>
  <si>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</si>
  <si>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</si>
  <si>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</si>
  <si>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</si>
  <si>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</si>
  <si>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</si>
  <si>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</si>
  <si>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</si>
  <si>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</si>
  <si>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</si>
  <si>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</si>
  <si>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</si>
  <si>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</si>
  <si>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</si>
  <si>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</si>
  <si>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</si>
  <si>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</si>
  <si>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</si>
  <si>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</si>
  <si>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</si>
  <si>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</si>
  <si>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</si>
  <si>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</si>
  <si>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</si>
  <si>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</si>
  <si>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</si>
  <si>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</si>
  <si>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</si>
  <si>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</si>
  <si>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</si>
  <si>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</si>
  <si>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</si>
  <si>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</si>
  <si>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</si>
  <si>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</si>
  <si>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</si>
  <si>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</si>
  <si>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</si>
  <si>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</si>
  <si>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</si>
  <si>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</si>
  <si>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</si>
  <si>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</si>
  <si>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</si>
  <si>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</si>
  <si>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</si>
  <si>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</si>
  <si>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</si>
  <si>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</si>
  <si>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</si>
  <si>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</si>
  <si>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</si>
  <si>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</si>
  <si>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</si>
  <si>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</si>
  <si>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</si>
  <si>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</si>
  <si>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</si>
  <si>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</si>
  <si>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</si>
  <si>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</si>
  <si>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</si>
  <si>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</si>
  <si>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</si>
  <si>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</si>
  <si>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</si>
  <si>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</si>
  <si>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</si>
  <si>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</si>
  <si>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</si>
  <si>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</si>
  <si>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</si>
  <si>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</si>
  <si>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</si>
  <si>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</si>
  <si>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</si>
  <si>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</si>
  <si>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</si>
  <si>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</si>
  <si>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</si>
  <si>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</si>
  <si>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</si>
  <si>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</si>
  <si>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</si>
  <si>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</si>
  <si>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</si>
  <si>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</si>
  <si>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</si>
  <si>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</si>
  <si>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</si>
  <si>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</si>
  <si>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</si>
  <si>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</si>
  <si>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</si>
  <si>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</si>
  <si>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</si>
  <si>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</si>
  <si>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</si>
  <si>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</si>
  <si>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</si>
  <si>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</si>
  <si>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</si>
  <si>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</si>
  <si>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</si>
  <si>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</si>
  <si>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</si>
  <si>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</si>
  <si>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</si>
  <si>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</si>
  <si>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</si>
  <si>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</si>
  <si>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</si>
  <si>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</si>
  <si>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</si>
  <si>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</si>
  <si>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</si>
  <si>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</si>
  <si>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</si>
  <si>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</si>
  <si>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</si>
  <si>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</si>
  <si>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</si>
  <si>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</si>
  <si>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</si>
  <si>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</si>
  <si>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</si>
  <si>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</si>
  <si>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</si>
  <si>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</si>
  <si>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</si>
  <si>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</si>
  <si>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</si>
  <si>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</si>
  <si>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</si>
  <si>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</si>
  <si>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</si>
  <si>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</si>
  <si>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</si>
  <si>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</si>
  <si>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</si>
  <si>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</si>
  <si>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</si>
  <si>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</si>
  <si>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</si>
  <si>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</si>
  <si>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</si>
  <si>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</si>
  <si>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</si>
  <si>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</si>
  <si>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</si>
  <si>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</si>
  <si>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</si>
  <si>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</si>
  <si>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</si>
  <si>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</si>
  <si>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</si>
  <si>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</si>
  <si>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</si>
  <si>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</si>
  <si>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</si>
  <si>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</si>
  <si>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</si>
  <si>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</si>
  <si>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</si>
  <si>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</si>
  <si>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</si>
  <si>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</si>
  <si>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</si>
  <si>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</si>
  <si>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</si>
  <si>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</si>
  <si>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</si>
  <si>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</si>
  <si>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</si>
  <si>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</si>
  <si>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</si>
  <si>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</si>
  <si>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</si>
  <si>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</si>
  <si>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</si>
  <si>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</si>
  <si>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</si>
  <si>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</si>
  <si>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</si>
  <si>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</si>
  <si>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</si>
  <si>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</si>
  <si>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</si>
  <si>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</si>
  <si>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</si>
  <si>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</si>
  <si>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</si>
  <si>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</si>
  <si>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</si>
  <si>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</si>
  <si>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</si>
  <si>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</si>
  <si>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</si>
  <si>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</si>
  <si>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</si>
  <si>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</si>
  <si>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</si>
  <si>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</si>
  <si>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</si>
  <si>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</si>
  <si>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</si>
  <si>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</si>
  <si>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</si>
  <si>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</si>
  <si>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</si>
  <si>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</si>
  <si>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</si>
  <si>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</si>
  <si>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</si>
  <si>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</si>
  <si>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</si>
  <si>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</si>
  <si>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</si>
  <si>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</si>
  <si>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</si>
  <si>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</si>
  <si>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</si>
  <si>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</si>
  <si>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</si>
  <si>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</si>
  <si>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</si>
  <si>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</si>
  <si>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</si>
  <si>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</si>
  <si>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</si>
  <si>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</si>
  <si>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</si>
  <si>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</si>
  <si>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</si>
  <si>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</si>
  <si>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</si>
  <si>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</si>
  <si>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</si>
  <si>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</si>
  <si>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</si>
  <si>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</si>
  <si>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</si>
  <si>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</si>
  <si>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</si>
  <si>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</si>
  <si>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</si>
  <si>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</si>
  <si>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</si>
  <si>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</si>
  <si>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</si>
  <si>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</si>
  <si>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</si>
  <si>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</si>
  <si>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</si>
  <si>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</si>
  <si>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</si>
  <si>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</si>
  <si>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</si>
  <si>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</si>
  <si>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</si>
  <si>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</si>
  <si>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</si>
  <si>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</si>
  <si>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</si>
  <si>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</si>
  <si>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</si>
  <si>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</si>
  <si>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</si>
  <si>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</si>
  <si>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</si>
  <si>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</si>
  <si>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</si>
  <si>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</si>
  <si>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</si>
  <si>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</si>
  <si>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</si>
  <si>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</si>
  <si>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</si>
  <si>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</si>
  <si>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</si>
  <si>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</si>
  <si>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</si>
  <si>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</si>
  <si>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</si>
  <si>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</si>
  <si>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</si>
  <si>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</si>
  <si>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</si>
  <si>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</si>
  <si>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</si>
  <si>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</si>
  <si>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</si>
  <si>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</si>
  <si>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</si>
  <si>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</si>
  <si>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</si>
  <si>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</si>
  <si>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</si>
  <si>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</si>
  <si>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</si>
  <si>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</si>
  <si>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</si>
  <si>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</si>
  <si>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</si>
  <si>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</si>
  <si>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</si>
  <si>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</si>
  <si>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</si>
  <si>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</si>
  <si>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</si>
  <si>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</si>
  <si>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</si>
  <si>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</si>
  <si>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</si>
  <si>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</si>
  <si>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</si>
  <si>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</si>
  <si>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</si>
  <si>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</si>
  <si>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</si>
  <si>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</si>
  <si>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</si>
  <si>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</si>
  <si>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</si>
  <si>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</si>
  <si>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</si>
  <si>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</si>
  <si>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</si>
  <si>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</si>
  <si>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</si>
  <si>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</si>
  <si>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</si>
  <si>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</si>
  <si>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</si>
  <si>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</si>
  <si>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</si>
  <si>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</si>
  <si>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</si>
  <si>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</si>
  <si>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</si>
  <si>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</si>
  <si>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</si>
  <si>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</si>
  <si>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</si>
  <si>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</si>
  <si>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</si>
  <si>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</si>
  <si>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</si>
  <si>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</si>
  <si>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</si>
  <si>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</si>
  <si>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</si>
  <si>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</si>
  <si>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</si>
  <si>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</si>
  <si>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</si>
  <si>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</si>
  <si>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</si>
  <si>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</si>
  <si>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</si>
  <si>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</si>
  <si>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</si>
  <si>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</si>
  <si>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</si>
  <si>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</si>
  <si>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</si>
  <si>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</si>
  <si>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</si>
  <si>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</si>
  <si>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</si>
  <si>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</si>
  <si>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</si>
  <si>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</si>
  <si>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</si>
  <si>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</si>
  <si>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</si>
  <si>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</si>
  <si>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</si>
  <si>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</si>
  <si>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</si>
  <si>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</si>
  <si>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</si>
  <si>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</si>
  <si>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</si>
  <si>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</si>
  <si>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</si>
  <si>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</si>
  <si>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</si>
  <si>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</si>
  <si>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</si>
  <si>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</si>
  <si>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</si>
  <si>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</si>
  <si>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</si>
  <si>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</si>
  <si>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</si>
  <si>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</si>
  <si>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</si>
  <si>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</si>
  <si>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</si>
  <si>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</si>
  <si>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</si>
  <si>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</si>
  <si>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</si>
  <si>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</si>
  <si>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</si>
  <si>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</si>
  <si>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</si>
  <si>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</si>
  <si>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</si>
  <si>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</si>
  <si>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</si>
  <si>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</si>
  <si>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</si>
  <si>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</si>
  <si>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</si>
  <si>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</si>
  <si>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</si>
  <si>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</si>
  <si>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</si>
  <si>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</si>
  <si>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</si>
  <si>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</si>
  <si>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</si>
  <si>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</si>
  <si>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</si>
  <si>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</si>
  <si>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</si>
  <si>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</si>
  <si>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</si>
  <si>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</si>
  <si>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</si>
  <si>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</si>
  <si>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</si>
  <si>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</si>
  <si>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</si>
  <si>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</si>
  <si>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</si>
  <si>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</si>
  <si>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</si>
  <si>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</si>
  <si>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</si>
  <si>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</si>
  <si>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</si>
  <si>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</si>
  <si>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</si>
  <si>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</si>
  <si>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</si>
  <si>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</si>
  <si>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</si>
  <si>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</si>
  <si>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</si>
  <si>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</si>
  <si>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</si>
  <si>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</si>
  <si>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</si>
  <si>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</si>
  <si>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</si>
  <si>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</si>
  <si>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</si>
  <si>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</si>
  <si>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</si>
  <si>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</si>
  <si>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</si>
  <si>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</si>
  <si>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</si>
  <si>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</si>
  <si>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</si>
  <si>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</si>
  <si>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</si>
  <si>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</si>
  <si>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</si>
  <si>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</si>
  <si>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</si>
  <si>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</si>
  <si>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</si>
  <si>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</si>
  <si>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</si>
  <si>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</si>
  <si>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</si>
  <si>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</si>
  <si>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</si>
  <si>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</si>
  <si>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</si>
  <si>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</si>
  <si>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</si>
  <si>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</si>
  <si>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</si>
  <si>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</si>
  <si>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</si>
  <si>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</si>
  <si>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</si>
  <si>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</si>
  <si>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</si>
  <si>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</si>
  <si>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</si>
  <si>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</si>
  <si>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</si>
  <si>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</si>
  <si>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</si>
  <si>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</si>
  <si>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</si>
  <si>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</si>
  <si>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</si>
  <si>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</si>
  <si>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</si>
  <si>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</si>
  <si>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</si>
  <si>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</si>
  <si>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</si>
  <si>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</si>
  <si>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</si>
  <si>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</si>
  <si>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</si>
  <si>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</si>
  <si>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</si>
  <si>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</si>
  <si>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</si>
  <si>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</si>
  <si>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</si>
  <si>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</si>
  <si>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</si>
  <si>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</si>
  <si>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</si>
  <si>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</si>
  <si>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</si>
  <si>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</si>
  <si>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</si>
  <si>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</si>
  <si>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</si>
  <si>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</si>
  <si>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</si>
  <si>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</si>
  <si>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</si>
  <si>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</si>
  <si>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</si>
  <si>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</si>
  <si>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</si>
  <si>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</si>
  <si>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</si>
  <si>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</si>
  <si>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</si>
  <si>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</si>
  <si>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</si>
  <si>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</si>
  <si>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</si>
  <si>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</si>
  <si>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</si>
  <si>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</si>
  <si>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</si>
  <si>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</si>
  <si>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</si>
  <si>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</si>
  <si>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</si>
  <si>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</si>
  <si>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</si>
  <si>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</si>
  <si>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</si>
  <si>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</si>
  <si>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</si>
  <si>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</si>
  <si>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</si>
  <si>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</si>
  <si>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</si>
  <si>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</si>
  <si>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</si>
  <si>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</si>
  <si>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</si>
  <si>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</si>
  <si>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</si>
  <si>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</si>
  <si>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</si>
  <si>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</si>
  <si>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</si>
  <si>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</si>
  <si>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</si>
  <si>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</si>
  <si>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</si>
  <si>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</si>
  <si>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</si>
  <si>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</si>
  <si>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</si>
  <si>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</si>
  <si>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</si>
  <si>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</si>
  <si>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</si>
  <si>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</si>
  <si>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</si>
  <si>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</si>
  <si>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</si>
  <si>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</si>
  <si>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</si>
  <si>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</si>
  <si>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</si>
  <si>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</si>
  <si>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</si>
  <si>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</si>
  <si>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</si>
  <si>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</si>
  <si>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</si>
  <si>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</si>
  <si>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</si>
  <si>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</si>
  <si>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</si>
  <si>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</si>
  <si>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</si>
  <si>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</si>
  <si>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</si>
  <si>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</si>
  <si>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</si>
  <si>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</si>
  <si>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</si>
  <si>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</si>
  <si>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</si>
  <si>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</si>
  <si>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</si>
  <si>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</si>
  <si>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</si>
  <si>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</si>
  <si>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</si>
  <si>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</si>
  <si>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</si>
  <si>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</si>
  <si>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</si>
  <si>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</si>
  <si>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</si>
  <si>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</si>
  <si>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</si>
  <si>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</si>
  <si>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</si>
  <si>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</si>
  <si>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</si>
  <si>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</si>
  <si>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</si>
  <si>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</si>
  <si>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</si>
  <si>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</si>
  <si>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</si>
  <si>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</si>
  <si>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</si>
  <si>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</si>
  <si>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</si>
  <si>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</si>
  <si>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</si>
  <si>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</si>
  <si>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</si>
  <si>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</si>
  <si>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</si>
  <si>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</si>
  <si>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</si>
  <si>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</si>
  <si>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</si>
  <si>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</si>
  <si>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</si>
  <si>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</si>
  <si>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</si>
  <si>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</si>
  <si>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</si>
  <si>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</si>
  <si>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</si>
  <si>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</si>
  <si>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</si>
  <si>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</si>
  <si>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</si>
  <si>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</si>
  <si>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</si>
  <si>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</si>
  <si>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</si>
  <si>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</si>
  <si>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</si>
  <si>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</si>
  <si>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</si>
  <si>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</si>
  <si>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</si>
  <si>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</si>
  <si>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</si>
  <si>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</si>
  <si>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</si>
  <si>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</si>
  <si>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</si>
  <si>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</si>
  <si>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</si>
  <si>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</si>
  <si>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</si>
  <si>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</si>
  <si>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</si>
  <si>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</si>
  <si>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</si>
  <si>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</si>
  <si>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</si>
  <si>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</si>
  <si>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</si>
  <si>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</si>
  <si>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</si>
  <si>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</si>
  <si>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</si>
  <si>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</si>
  <si>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</si>
  <si>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</si>
  <si>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</si>
  <si>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</si>
  <si>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</si>
  <si>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</si>
  <si>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</si>
  <si>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</si>
  <si>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</si>
  <si>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</si>
  <si>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</si>
  <si>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</si>
  <si>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</si>
  <si>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</si>
  <si>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</si>
  <si>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</si>
  <si>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</si>
  <si>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</si>
  <si>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</si>
  <si>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</si>
  <si>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</si>
  <si>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</si>
  <si>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</si>
  <si>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</si>
  <si>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</si>
  <si>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</si>
  <si>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</si>
  <si>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</si>
  <si>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</si>
  <si>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</si>
  <si>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</si>
  <si>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</si>
  <si>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</si>
  <si>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</si>
  <si>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</si>
  <si>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</si>
  <si>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</si>
  <si>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</si>
  <si>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</si>
  <si>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</si>
  <si>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</si>
  <si>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</si>
  <si>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</si>
  <si>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</si>
  <si>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</si>
  <si>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</si>
  <si>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</si>
  <si>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</si>
  <si>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</si>
  <si>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</si>
  <si>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</si>
  <si>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</si>
  <si>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</si>
  <si>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</si>
  <si>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</si>
  <si>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</si>
  <si>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</si>
  <si>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</si>
  <si>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</si>
  <si>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</si>
  <si>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</si>
  <si>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</si>
  <si>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</si>
  <si>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</si>
  <si>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</si>
  <si>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</si>
  <si>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</si>
  <si>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</si>
  <si>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</si>
  <si>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</si>
  <si>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</si>
  <si>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</si>
  <si>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</si>
  <si>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</si>
  <si>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</si>
  <si>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</si>
  <si>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</si>
  <si>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</si>
  <si>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</si>
  <si>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</si>
  <si>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</si>
  <si>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</si>
  <si>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</si>
  <si>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</si>
  <si>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</si>
  <si>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</si>
  <si>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</si>
  <si>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</si>
  <si>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</si>
  <si>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</si>
  <si>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</si>
  <si>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</si>
  <si>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</si>
  <si>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</si>
  <si>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</si>
  <si>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</si>
  <si>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</si>
  <si>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</si>
  <si>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</si>
  <si>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</si>
  <si>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</si>
  <si>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</si>
  <si>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</si>
  <si>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</si>
  <si>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</si>
  <si>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</si>
  <si>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</si>
  <si>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</si>
  <si>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</si>
  <si>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</si>
  <si>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</si>
  <si>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</si>
  <si>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</si>
  <si>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</si>
  <si>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</si>
  <si>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</si>
  <si>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</si>
  <si>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</si>
  <si>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</si>
  <si>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</si>
  <si>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</si>
  <si>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</si>
  <si>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</si>
  <si>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</si>
  <si>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</si>
  <si>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</si>
  <si>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</si>
  <si>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</si>
  <si>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</si>
  <si>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</si>
  <si>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</si>
  <si>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</si>
  <si>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</si>
  <si>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</si>
  <si>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</si>
  <si>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</si>
  <si>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</si>
  <si>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</si>
  <si>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</si>
  <si>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</si>
  <si>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</si>
  <si>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</si>
  <si>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</si>
  <si>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</si>
  <si>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</si>
  <si>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</si>
  <si>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</si>
  <si>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</si>
  <si>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</si>
  <si>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</si>
  <si>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</si>
  <si>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</si>
  <si>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</si>
  <si>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</si>
  <si>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</si>
  <si>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</si>
  <si>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</si>
  <si>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</si>
  <si>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</si>
  <si>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</si>
  <si>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</si>
  <si>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</si>
  <si>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</si>
  <si>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</si>
  <si>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</si>
  <si>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</si>
  <si>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</si>
  <si>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</si>
  <si>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</si>
  <si>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</si>
  <si>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</si>
  <si>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</si>
  <si>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</si>
  <si>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</si>
  <si>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</si>
  <si>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</si>
  <si>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</si>
  <si>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</si>
  <si>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</si>
  <si>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</si>
  <si>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</si>
  <si>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</si>
  <si>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</si>
  <si>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</si>
  <si>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</si>
  <si>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</si>
  <si>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</si>
  <si>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</si>
  <si>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</si>
  <si>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</si>
  <si>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</si>
  <si>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</si>
  <si>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</si>
  <si>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</si>
  <si>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</si>
  <si>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</si>
  <si>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</si>
  <si>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</si>
  <si>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</si>
  <si>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</si>
  <si>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</si>
  <si>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</si>
  <si>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</si>
  <si>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</si>
  <si>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</si>
  <si>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</si>
  <si>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</si>
  <si>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</si>
  <si>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</si>
  <si>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</si>
  <si>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</si>
  <si>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</si>
  <si>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</si>
  <si>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</si>
  <si>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</si>
  <si>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</si>
  <si>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</si>
  <si>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</si>
  <si>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</si>
  <si>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</si>
  <si>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</si>
  <si>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</si>
  <si>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</si>
  <si>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</si>
  <si>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</si>
  <si>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</si>
  <si>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</si>
  <si>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</si>
  <si>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</si>
  <si>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</si>
  <si>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</si>
  <si>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</si>
  <si>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</si>
  <si>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</si>
  <si>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</si>
  <si>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</si>
  <si>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</si>
  <si>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</si>
  <si>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</si>
  <si>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</si>
  <si>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</si>
  <si>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</si>
  <si>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</si>
  <si>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</si>
  <si>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</si>
  <si>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</si>
  <si>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</si>
  <si>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</si>
  <si>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</si>
  <si>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</si>
  <si>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</si>
  <si>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</si>
  <si>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</si>
  <si>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</si>
  <si>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</si>
  <si>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</si>
  <si>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</si>
  <si>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</si>
  <si>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</si>
  <si>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</si>
  <si>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</si>
  <si>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</si>
  <si>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</si>
  <si>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</si>
  <si>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</si>
  <si>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</si>
  <si>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</si>
  <si>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</si>
  <si>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</si>
  <si>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</si>
  <si>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</si>
  <si>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</si>
  <si>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</si>
  <si>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</si>
  <si>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</si>
  <si>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</si>
  <si>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</si>
  <si>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</si>
  <si>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</si>
  <si>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</si>
  <si>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</si>
  <si>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</si>
  <si>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</si>
  <si>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</si>
  <si>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</si>
  <si>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</si>
  <si>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</si>
  <si>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</si>
  <si>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</si>
  <si>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</si>
  <si>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</si>
  <si>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</si>
  <si>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</si>
  <si>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</si>
  <si>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</si>
  <si>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</si>
  <si>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</si>
  <si>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</si>
  <si>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</si>
  <si>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</si>
  <si>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</si>
  <si>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</si>
  <si>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</si>
  <si>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</si>
  <si>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</si>
  <si>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</si>
  <si>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</si>
  <si>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</si>
  <si>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</si>
  <si>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</si>
  <si>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</si>
  <si>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</si>
  <si>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</si>
  <si>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</si>
  <si>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</si>
  <si>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</si>
  <si>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</si>
  <si>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</si>
  <si>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</si>
  <si>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</si>
  <si>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</si>
  <si>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</si>
  <si>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</si>
  <si>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</si>
  <si>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</si>
  <si>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</si>
  <si>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</si>
  <si>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</si>
  <si>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</si>
  <si>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</si>
  <si>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</si>
  <si>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</si>
  <si>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</si>
  <si>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</si>
  <si>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</si>
  <si>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</si>
  <si>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</si>
  <si>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</si>
  <si>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</si>
  <si>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</si>
  <si>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</si>
  <si>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</si>
  <si>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</si>
  <si>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</si>
  <si>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</si>
  <si>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</si>
  <si>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</si>
  <si>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</si>
  <si>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</si>
  <si>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</si>
  <si>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</si>
  <si>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</si>
  <si>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</si>
  <si>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</si>
  <si>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</si>
  <si>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</si>
  <si>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</si>
  <si>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</si>
  <si>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</si>
  <si>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</si>
  <si>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</si>
  <si>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</si>
  <si>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</si>
  <si>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</si>
  <si>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</si>
  <si>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</si>
  <si>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</si>
  <si>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</si>
  <si>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</si>
  <si>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</si>
  <si>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</si>
  <si>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</si>
  <si>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</si>
  <si>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</si>
  <si>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</si>
  <si>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</si>
  <si>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</si>
  <si>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</si>
  <si>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</si>
  <si>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</si>
  <si>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</si>
  <si>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</si>
  <si>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</si>
  <si>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</si>
  <si>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</si>
  <si>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</si>
  <si>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</si>
  <si>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</si>
  <si>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</si>
  <si>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</si>
  <si>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</si>
  <si>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</si>
  <si>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</si>
  <si>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</si>
  <si>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</si>
  <si>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</si>
  <si>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</si>
  <si>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</si>
  <si>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</si>
  <si>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</si>
  <si>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</si>
  <si>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</si>
  <si>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</si>
  <si>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</si>
  <si>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</si>
  <si>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</si>
  <si>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</si>
  <si>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</si>
  <si>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</si>
  <si>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</si>
  <si>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</si>
  <si>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</si>
  <si>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</si>
  <si>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</si>
  <si>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</si>
  <si>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</si>
  <si>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</si>
  <si>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</si>
  <si>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</si>
  <si>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</si>
  <si>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</si>
  <si>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</si>
  <si>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</si>
  <si>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</si>
  <si>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</si>
  <si>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</si>
  <si>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</si>
  <si>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</si>
  <si>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</si>
  <si>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</si>
  <si>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</si>
  <si>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</si>
  <si>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</si>
  <si>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</si>
  <si>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</si>
  <si>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</si>
  <si>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</si>
  <si>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</si>
  <si>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</si>
  <si>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</si>
  <si>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</si>
  <si>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</si>
  <si>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</si>
  <si>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</si>
  <si>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</si>
  <si>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</si>
  <si>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</si>
  <si>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</si>
  <si>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</si>
  <si>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</si>
  <si>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</si>
  <si>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</si>
  <si>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</si>
  <si>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</si>
  <si>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</si>
  <si>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</si>
  <si>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</si>
  <si>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</si>
  <si>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</si>
  <si>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</si>
  <si>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</si>
  <si>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</si>
  <si>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</si>
  <si>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</si>
  <si>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</si>
  <si>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</si>
  <si>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</si>
  <si>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</si>
  <si>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</si>
  <si>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</si>
  <si>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</si>
  <si>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</si>
  <si>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</si>
  <si>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</si>
  <si>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</si>
  <si>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</si>
  <si>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</si>
  <si>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</si>
  <si>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</si>
  <si>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</si>
  <si>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</si>
  <si>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</si>
  <si>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</si>
  <si>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</si>
  <si>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</si>
  <si>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</si>
  <si>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</si>
  <si>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</si>
  <si>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</si>
  <si>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</si>
  <si>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</si>
  <si>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</si>
  <si>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</si>
  <si>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</si>
  <si>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</si>
  <si>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</si>
  <si>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</si>
  <si>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</si>
  <si>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</si>
  <si>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</si>
  <si>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</si>
  <si>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</si>
  <si>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</si>
  <si>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</si>
  <si>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</si>
  <si>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</si>
  <si>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</si>
  <si>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</si>
  <si>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</si>
  <si>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</si>
  <si>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</si>
  <si>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</si>
  <si>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</si>
  <si>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</si>
  <si>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</si>
  <si>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</si>
  <si>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</si>
  <si>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</si>
  <si>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</si>
  <si>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</si>
  <si>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</si>
  <si>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</si>
  <si>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</si>
  <si>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</si>
  <si>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</si>
  <si>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</si>
  <si>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</si>
  <si>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</si>
  <si>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</si>
  <si>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</si>
  <si>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</si>
  <si>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</si>
  <si>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</si>
  <si>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</si>
  <si>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</si>
  <si>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</si>
  <si>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</si>
  <si>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</si>
  <si>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</si>
  <si>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</si>
  <si>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</si>
  <si>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</si>
  <si>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</si>
  <si>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</si>
  <si>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</si>
  <si>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</si>
  <si>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</si>
  <si>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</si>
  <si>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</si>
  <si>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</si>
  <si>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</si>
  <si>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</si>
  <si>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</si>
  <si>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</si>
  <si>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</si>
  <si>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</si>
  <si>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</si>
  <si>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</si>
  <si>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</si>
  <si>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</si>
  <si>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</si>
  <si>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</si>
  <si>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</si>
  <si>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</si>
  <si>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</si>
  <si>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</si>
  <si>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</si>
  <si>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</si>
  <si>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</si>
  <si>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</si>
  <si>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</si>
  <si>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</si>
  <si>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</si>
  <si>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</si>
  <si>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</si>
  <si>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</si>
  <si>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</si>
  <si>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</si>
  <si>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</si>
  <si>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</si>
  <si>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</si>
  <si>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</si>
  <si>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</si>
  <si>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</si>
  <si>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</si>
  <si>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</si>
  <si>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</si>
  <si>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</si>
  <si>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</si>
  <si>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</si>
  <si>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</si>
  <si>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</si>
  <si>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</si>
  <si>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</si>
  <si>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</si>
  <si>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</si>
  <si>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</si>
  <si>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</si>
  <si>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</si>
  <si>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</si>
  <si>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</si>
  <si>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</si>
  <si>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</si>
  <si>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</si>
  <si>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</si>
  <si>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</si>
  <si>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</si>
  <si>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</si>
  <si>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</si>
  <si>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</si>
  <si>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</si>
  <si>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</si>
  <si>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</si>
  <si>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</si>
  <si>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</si>
  <si>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</si>
  <si>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</si>
  <si>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</si>
  <si>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</si>
  <si>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</si>
  <si>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</si>
  <si>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</si>
  <si>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</si>
  <si>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</si>
  <si>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</si>
  <si>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</si>
  <si>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</si>
  <si>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</si>
  <si>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</si>
  <si>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</si>
  <si>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</si>
  <si>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</si>
  <si>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</si>
  <si>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</si>
  <si>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</si>
  <si>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</si>
  <si>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</si>
  <si>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</si>
  <si>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</si>
  <si>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</si>
  <si>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</si>
  <si>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</si>
  <si>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</si>
  <si>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</si>
  <si>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</si>
  <si>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</si>
  <si>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</si>
  <si>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</si>
  <si>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</si>
  <si>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</si>
  <si>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</si>
  <si>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</si>
  <si>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</si>
  <si>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</si>
  <si>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</si>
  <si>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</si>
  <si>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</si>
  <si>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</si>
  <si>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</si>
  <si>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</si>
  <si>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</si>
  <si>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</si>
  <si>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</si>
  <si>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</si>
  <si>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</si>
  <si>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</si>
  <si>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</si>
  <si>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</si>
  <si>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</si>
  <si>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</si>
  <si>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</si>
  <si>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</si>
  <si>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</si>
  <si>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</si>
  <si>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</si>
  <si>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</si>
  <si>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</si>
  <si>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</si>
  <si>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</si>
  <si>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</si>
  <si>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</si>
  <si>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</si>
  <si>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</si>
  <si>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</si>
  <si>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</si>
  <si>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</si>
  <si>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</si>
  <si>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</si>
  <si>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</si>
  <si>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</si>
  <si>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</si>
  <si>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</si>
  <si>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</si>
  <si>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</si>
  <si>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</si>
  <si>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</si>
  <si>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</si>
  <si>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</si>
  <si>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</si>
  <si>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</si>
  <si>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</si>
  <si>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</si>
  <si>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</si>
  <si>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</si>
  <si>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</si>
  <si>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</si>
  <si>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</si>
  <si>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</si>
  <si>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</si>
  <si>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</si>
  <si>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</si>
  <si>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</si>
  <si>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</si>
  <si>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</si>
  <si>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</si>
  <si>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</si>
  <si>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</si>
  <si>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</si>
  <si>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</si>
  <si>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</si>
  <si>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</si>
  <si>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</si>
  <si>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</si>
  <si>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</si>
  <si>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</si>
  <si>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</si>
  <si>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</si>
  <si>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</si>
  <si>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</si>
  <si>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</si>
  <si>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</si>
  <si>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</si>
  <si>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</si>
  <si>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</si>
  <si>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</si>
  <si>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</si>
  <si>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</si>
  <si>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</si>
  <si>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</si>
  <si>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</si>
  <si>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</si>
  <si>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</si>
  <si>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</si>
  <si>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</si>
  <si>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</si>
  <si>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</si>
  <si>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</si>
  <si>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</si>
  <si>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</si>
  <si>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</si>
  <si>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</si>
  <si>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</si>
  <si>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</si>
  <si>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</si>
  <si>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</si>
  <si>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</si>
  <si>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</si>
  <si>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</si>
  <si>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</si>
  <si>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</si>
  <si>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</si>
  <si>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</si>
  <si>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</si>
  <si>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</si>
  <si>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</si>
  <si>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</si>
  <si>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</si>
  <si>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</si>
  <si>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</si>
  <si>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</si>
  <si>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</si>
  <si>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</si>
  <si>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</si>
  <si>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</si>
  <si>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</si>
  <si>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</si>
  <si>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</si>
  <si>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</si>
  <si>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</si>
  <si>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</si>
  <si>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</si>
  <si>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</si>
  <si>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</si>
  <si>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</si>
  <si>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</si>
  <si>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</si>
  <si>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</si>
  <si>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</si>
  <si>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</si>
  <si>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</si>
  <si>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</si>
  <si>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</si>
  <si>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</si>
  <si>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</si>
  <si>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</si>
  <si>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</si>
  <si>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</si>
  <si>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</si>
  <si>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</si>
  <si>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</si>
  <si>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</si>
  <si>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</si>
  <si>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</si>
  <si>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</si>
  <si>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</si>
  <si>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</si>
  <si>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</si>
  <si>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</si>
  <si>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</si>
  <si>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</si>
  <si>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</si>
  <si>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</si>
  <si>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</si>
  <si>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</si>
  <si>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</si>
  <si>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</si>
  <si>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</si>
  <si>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</si>
  <si>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</si>
  <si>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</si>
  <si>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</si>
  <si>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</si>
  <si>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</si>
  <si>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</si>
  <si>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</si>
  <si>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</si>
  <si>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</si>
  <si>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</si>
  <si>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</si>
  <si>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</si>
  <si>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</si>
  <si>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</si>
  <si>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</si>
  <si>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</si>
  <si>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</si>
  <si>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</si>
  <si>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</si>
  <si>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</si>
  <si>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</si>
  <si>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</si>
  <si>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</si>
  <si>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</si>
  <si>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</si>
  <si>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</si>
  <si>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</si>
  <si>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</si>
  <si>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</si>
  <si>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</si>
  <si>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</si>
  <si>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</si>
  <si>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</si>
  <si>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</si>
  <si>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</si>
  <si>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</si>
  <si>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</si>
  <si>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</si>
  <si>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</si>
  <si>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</si>
  <si>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</si>
  <si>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</si>
  <si>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</si>
  <si>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</si>
  <si>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</si>
  <si>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</si>
  <si>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</si>
  <si>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</si>
  <si>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</si>
  <si>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</si>
  <si>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</si>
  <si>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</si>
  <si>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</si>
  <si>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</si>
  <si>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</si>
  <si>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</si>
  <si>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</si>
  <si>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</si>
  <si>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</si>
  <si>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</si>
  <si>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</si>
  <si>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</si>
  <si>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</si>
  <si>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</si>
  <si>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</si>
  <si>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</si>
  <si>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</si>
  <si>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</si>
  <si>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</si>
  <si>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</si>
  <si>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</si>
  <si>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</si>
  <si>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</si>
  <si>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</si>
  <si>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</si>
  <si>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</si>
  <si>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</si>
  <si>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</si>
  <si>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</si>
  <si>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</si>
  <si>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</si>
  <si>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</si>
  <si>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</si>
  <si>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</si>
  <si>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</si>
  <si>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</si>
  <si>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</si>
  <si>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</si>
  <si>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</si>
  <si>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</si>
  <si>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</si>
  <si>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</si>
  <si>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</si>
  <si>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</si>
  <si>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</si>
  <si>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</si>
  <si>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</si>
  <si>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</si>
  <si>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</si>
  <si>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</si>
  <si>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</si>
  <si>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</si>
  <si>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</si>
  <si>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</si>
  <si>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</si>
  <si>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</si>
  <si>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</si>
  <si>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</si>
  <si>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</si>
  <si>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</si>
  <si>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</si>
  <si>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</si>
  <si>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</si>
  <si>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</si>
  <si>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</si>
  <si>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</si>
  <si>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</si>
  <si>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</si>
  <si>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</si>
  <si>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</si>
  <si>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</si>
  <si>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</si>
  <si>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</si>
  <si>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</si>
  <si>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</si>
  <si>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</si>
  <si>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</si>
  <si>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</si>
  <si>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</si>
  <si>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</si>
  <si>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</si>
  <si>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</si>
  <si>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</si>
  <si>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</si>
  <si>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</si>
  <si>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</si>
  <si>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</si>
  <si>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</si>
  <si>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</si>
  <si>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</si>
  <si>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</si>
  <si>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</si>
  <si>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</si>
  <si>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</si>
  <si>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</si>
  <si>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</si>
  <si>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</si>
  <si>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</si>
  <si>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</si>
  <si>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</si>
  <si>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</si>
  <si>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</si>
  <si>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</si>
  <si>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</si>
  <si>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</si>
  <si>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</si>
  <si>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</si>
  <si>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</si>
  <si>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</si>
  <si>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</si>
  <si>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</si>
  <si>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</si>
  <si>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</si>
  <si>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</si>
  <si>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</si>
  <si>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</si>
  <si>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</si>
  <si>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</si>
  <si>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</si>
  <si>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</si>
  <si>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</si>
  <si>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</si>
  <si>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</si>
  <si>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</si>
  <si>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</si>
  <si>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</si>
  <si>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</si>
  <si>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</si>
  <si>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</si>
  <si>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</si>
  <si>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</si>
  <si>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</si>
  <si>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</si>
  <si>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</si>
  <si>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</si>
  <si>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</si>
  <si>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</si>
  <si>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</si>
  <si>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</si>
  <si>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</si>
  <si>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</si>
  <si>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</si>
  <si>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</si>
  <si>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</si>
  <si>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</si>
  <si>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</si>
  <si>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</si>
  <si>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</si>
  <si>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</si>
  <si>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</si>
  <si>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</si>
  <si>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</si>
  <si>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</si>
  <si>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</si>
  <si>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</si>
  <si>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</si>
  <si>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</si>
  <si>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</si>
  <si>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</si>
  <si>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</si>
  <si>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</si>
  <si>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</si>
  <si>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</si>
  <si>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</si>
  <si>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</si>
  <si>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</si>
  <si>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</si>
  <si>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</si>
  <si>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</si>
  <si>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</si>
  <si>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</si>
  <si>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</si>
  <si>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</si>
  <si>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</si>
  <si>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</si>
  <si>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</si>
  <si>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</si>
  <si>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</si>
  <si>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</si>
  <si>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</si>
  <si>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</si>
  <si>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</si>
  <si>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</si>
  <si>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</si>
  <si>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</si>
  <si>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</si>
  <si>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</si>
  <si>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</si>
  <si>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</si>
  <si>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</si>
  <si>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</si>
  <si>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</si>
  <si>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</si>
  <si>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</si>
  <si>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</si>
  <si>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</si>
  <si>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</si>
  <si>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</si>
  <si>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</si>
  <si>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</si>
  <si>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</si>
  <si>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</si>
  <si>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</si>
  <si>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</si>
  <si>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</si>
  <si>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</si>
  <si>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</si>
  <si>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</si>
  <si>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</si>
  <si>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</si>
  <si>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</si>
  <si>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</si>
  <si>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</si>
  <si>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</si>
  <si>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</si>
  <si>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</si>
  <si>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</si>
  <si>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</si>
  <si>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</si>
  <si>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</si>
  <si>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</si>
  <si>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</si>
  <si>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</si>
  <si>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</si>
  <si>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</si>
  <si>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</si>
  <si>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</si>
  <si>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</si>
  <si>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</si>
  <si>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</si>
  <si>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</si>
  <si>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</si>
  <si>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</si>
  <si>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</si>
  <si>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</si>
  <si>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</si>
  <si>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</si>
  <si>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</si>
  <si>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</si>
  <si>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</si>
  <si>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</si>
  <si>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</si>
  <si>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</si>
  <si>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</si>
  <si>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</si>
  <si>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</si>
  <si>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</si>
  <si>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</si>
  <si>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</si>
  <si>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</si>
  <si>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</si>
  <si>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</si>
  <si>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</si>
  <si>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</si>
  <si>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</si>
  <si>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</si>
  <si>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</si>
  <si>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</si>
  <si>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</si>
  <si>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</si>
  <si>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</si>
  <si>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</si>
  <si>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</si>
  <si>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</si>
  <si>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</si>
  <si>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</si>
  <si>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</si>
  <si>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</si>
  <si>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</si>
  <si>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</si>
  <si>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</si>
  <si>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</si>
  <si>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</si>
  <si>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</si>
  <si>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</si>
  <si>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</si>
  <si>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</si>
  <si>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</si>
  <si>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</si>
  <si>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</si>
  <si>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</si>
  <si>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</si>
  <si>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</si>
  <si>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</si>
  <si>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</si>
  <si>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</si>
  <si>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</si>
  <si>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</si>
  <si>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</si>
  <si>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</si>
  <si>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</si>
  <si>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</si>
  <si>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</si>
  <si>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</si>
  <si>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</si>
  <si>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</si>
  <si>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</si>
  <si>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</si>
  <si>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</si>
  <si>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</si>
  <si>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</si>
  <si>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</si>
  <si>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</si>
  <si>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</si>
  <si>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</si>
  <si>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</si>
  <si>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</si>
  <si>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</si>
  <si>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</si>
  <si>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</si>
  <si>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</si>
  <si>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</si>
  <si>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</si>
  <si>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</si>
  <si>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</si>
  <si>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</si>
  <si>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</si>
  <si>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</si>
  <si>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</si>
  <si>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</si>
  <si>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</si>
  <si>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</si>
  <si>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</si>
  <si>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</si>
  <si>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</si>
  <si>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</si>
  <si>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</si>
  <si>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</si>
  <si>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</si>
  <si>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</si>
  <si>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</si>
  <si>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</si>
  <si>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</si>
  <si>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</si>
  <si>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</si>
  <si>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</si>
  <si>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</si>
  <si>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</si>
  <si>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</si>
  <si>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</si>
  <si>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</si>
  <si>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</si>
  <si>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</si>
  <si>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</si>
  <si>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</si>
  <si>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</si>
  <si>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</si>
  <si>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</si>
  <si>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</si>
  <si>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</si>
  <si>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</si>
  <si>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</si>
  <si>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</si>
  <si>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</si>
  <si>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</si>
  <si>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</si>
  <si>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</si>
  <si>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</si>
  <si>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</si>
  <si>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</si>
  <si>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</si>
  <si>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</si>
  <si>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</si>
  <si>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</si>
  <si>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</si>
  <si>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</si>
  <si>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</si>
  <si>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</si>
  <si>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</si>
  <si>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</si>
  <si>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</si>
  <si>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</si>
  <si>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</si>
  <si>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</si>
  <si>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</si>
  <si>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</si>
  <si>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</si>
  <si>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</si>
  <si>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</si>
  <si>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</si>
  <si>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</si>
  <si>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</si>
  <si>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</si>
  <si>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</si>
  <si>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</si>
  <si>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</si>
  <si>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</si>
  <si>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</si>
  <si>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</si>
  <si>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</si>
  <si>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</si>
  <si>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</si>
  <si>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</si>
  <si>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</si>
  <si>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</si>
  <si>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</si>
  <si>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</si>
  <si>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</si>
  <si>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</si>
  <si>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</si>
  <si>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</si>
  <si>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</si>
  <si>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</si>
  <si>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</si>
  <si>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</si>
  <si>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</si>
  <si>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</si>
  <si>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</si>
  <si>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</si>
  <si>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</si>
  <si>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</si>
  <si>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</si>
  <si>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</si>
  <si>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</si>
  <si>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</si>
  <si>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</si>
  <si>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</si>
  <si>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</si>
  <si>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</si>
  <si>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</si>
  <si>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</si>
  <si>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</si>
  <si>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</si>
  <si>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</si>
  <si>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</si>
  <si>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</si>
  <si>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</si>
  <si>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</si>
  <si>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</si>
  <si>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</si>
  <si>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</si>
  <si>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</si>
  <si>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</si>
  <si>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</si>
  <si>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</si>
  <si>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</si>
  <si>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</si>
  <si>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</si>
  <si>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</si>
  <si>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</si>
  <si>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</si>
  <si>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</si>
  <si>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</si>
  <si>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</si>
  <si>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</si>
  <si>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</si>
  <si>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</si>
  <si>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</si>
  <si>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</si>
  <si>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</si>
  <si>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</si>
  <si>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</si>
  <si>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</si>
  <si>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</si>
  <si>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</si>
  <si>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</si>
  <si>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</si>
  <si>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</si>
  <si>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</si>
  <si>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</si>
  <si>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</si>
  <si>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</si>
  <si>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</si>
  <si>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</si>
  <si>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</si>
  <si>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</si>
  <si>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</si>
  <si>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</si>
  <si>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</si>
  <si>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</si>
  <si>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</si>
  <si>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</si>
  <si>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</si>
  <si>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</si>
  <si>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</si>
  <si>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</si>
  <si>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</si>
  <si>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</si>
  <si>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</si>
  <si>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</si>
  <si>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</si>
  <si>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</si>
  <si>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</si>
  <si>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</si>
  <si>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</si>
  <si>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</si>
  <si>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</si>
  <si>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</si>
  <si>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</si>
  <si>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</si>
  <si>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</si>
  <si>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</si>
  <si>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</si>
  <si>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</si>
  <si>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</si>
  <si>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</si>
  <si>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</si>
  <si>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</si>
  <si>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</si>
  <si>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</si>
  <si>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</si>
  <si>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</si>
  <si>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</si>
  <si>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</si>
  <si>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</si>
  <si>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</si>
  <si>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</si>
  <si>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</si>
  <si>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</si>
  <si>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</si>
  <si>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</si>
  <si>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</si>
  <si>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</si>
  <si>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</si>
  <si>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</si>
  <si>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</si>
  <si>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</si>
  <si>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</si>
  <si>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</si>
  <si>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</si>
  <si>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</si>
  <si>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</si>
  <si>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</si>
  <si>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</si>
  <si>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</si>
  <si>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</si>
  <si>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</si>
  <si>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</si>
  <si>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</si>
  <si>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</si>
  <si>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</si>
  <si>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</si>
  <si>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</si>
  <si>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</si>
  <si>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</si>
  <si>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</si>
  <si>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</si>
  <si>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</si>
  <si>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</si>
  <si>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</si>
  <si>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</si>
  <si>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</si>
  <si>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</si>
  <si>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</si>
  <si>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</si>
  <si>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</si>
  <si>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</si>
  <si>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</si>
  <si>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</si>
  <si>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</si>
  <si>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</si>
  <si>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</si>
  <si>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</si>
  <si>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</si>
  <si>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</si>
  <si>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</si>
  <si>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</si>
  <si>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</si>
  <si>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</si>
  <si>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</si>
  <si>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</si>
  <si>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</si>
  <si>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</si>
  <si>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</si>
  <si>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</si>
  <si>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</si>
  <si>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</si>
  <si>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</si>
  <si>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</si>
  <si>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</si>
  <si>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</si>
  <si>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</si>
  <si>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</si>
  <si>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</si>
  <si>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</si>
  <si>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</si>
  <si>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</si>
  <si>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</si>
  <si>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</si>
  <si>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</si>
  <si>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</si>
  <si>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</si>
  <si>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</si>
  <si>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</si>
  <si>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</si>
  <si>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</si>
  <si>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</si>
  <si>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</si>
  <si>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</si>
  <si>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</si>
  <si>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</si>
  <si>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</si>
  <si>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</si>
  <si>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</si>
  <si>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</si>
  <si>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</si>
  <si>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</si>
  <si>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</si>
  <si>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</si>
  <si>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</si>
  <si>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</si>
  <si>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</si>
  <si>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</si>
  <si>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</si>
  <si>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</si>
  <si>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</si>
  <si>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</si>
  <si>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</si>
  <si>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</si>
  <si>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</si>
  <si>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</si>
  <si>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</si>
  <si>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</si>
  <si>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</si>
  <si>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</si>
  <si>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</si>
  <si>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</si>
  <si>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</si>
  <si>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</si>
  <si>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</si>
  <si>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</si>
  <si>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</si>
  <si>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</si>
  <si>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</si>
  <si>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</si>
  <si>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</si>
  <si>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</si>
  <si>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</si>
  <si>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</si>
  <si>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</si>
  <si>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</si>
  <si>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</si>
  <si>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</si>
  <si>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</si>
  <si>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</si>
  <si>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</si>
  <si>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</si>
  <si>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</si>
  <si>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</si>
  <si>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</si>
  <si>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</si>
  <si>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</si>
  <si>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</si>
  <si>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</si>
  <si>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</si>
  <si>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</si>
  <si>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</si>
  <si>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</si>
  <si>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</si>
  <si>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</si>
  <si>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</si>
  <si>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</si>
  <si>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</si>
  <si>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</si>
  <si>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</si>
  <si>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</si>
  <si>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</si>
  <si>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</si>
  <si>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</si>
  <si>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</si>
  <si>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</si>
  <si>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</si>
  <si>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</si>
  <si>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</si>
  <si>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</si>
  <si>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</si>
  <si>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</si>
  <si>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</si>
  <si>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</si>
  <si>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</si>
  <si>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</si>
  <si>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</si>
  <si>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</si>
  <si>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</si>
  <si>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</si>
  <si>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</si>
  <si>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</si>
  <si>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</si>
  <si>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</si>
  <si>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</si>
  <si>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</si>
  <si>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</si>
  <si>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</si>
  <si>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</si>
  <si>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</si>
  <si>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</si>
  <si>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</si>
  <si>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</si>
  <si>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</si>
  <si>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</si>
  <si>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</si>
  <si>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</si>
  <si>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</si>
  <si>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</si>
  <si>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</si>
  <si>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</si>
  <si>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</si>
  <si>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</si>
  <si>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</si>
  <si>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</si>
  <si>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</si>
  <si>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</si>
  <si>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</si>
  <si>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</si>
  <si>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</si>
  <si>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</si>
  <si>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</si>
  <si>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</si>
  <si>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</si>
  <si>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</si>
  <si>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</si>
  <si>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</si>
  <si>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</si>
  <si>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</si>
  <si>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</si>
  <si>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</si>
  <si>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</si>
  <si>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</si>
  <si>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</si>
  <si>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</si>
  <si>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</si>
  <si>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</si>
  <si>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</si>
  <si>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</si>
  <si>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</si>
  <si>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</si>
  <si>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</si>
  <si>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</si>
  <si>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</si>
  <si>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</si>
  <si>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</si>
  <si>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</si>
  <si>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</si>
  <si>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</si>
  <si>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</si>
  <si>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</si>
  <si>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</si>
  <si>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</si>
  <si>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</si>
  <si>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</si>
  <si>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</si>
  <si>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</si>
  <si>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</si>
  <si>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</si>
  <si>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</si>
  <si>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</si>
  <si>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</si>
  <si>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</si>
  <si>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</si>
  <si>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</si>
  <si>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</si>
  <si>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</si>
  <si>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</si>
  <si>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</si>
  <si>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</si>
  <si>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</si>
  <si>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</si>
  <si>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</si>
  <si>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</si>
  <si>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</si>
  <si>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</si>
  <si>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</si>
  <si>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</si>
  <si>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</si>
  <si>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</si>
  <si>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</si>
  <si>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</si>
  <si>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</si>
  <si>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</si>
  <si>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</si>
  <si>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</si>
  <si>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</si>
  <si>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</si>
  <si>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</si>
  <si>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</si>
  <si>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</si>
  <si>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</si>
  <si>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</si>
  <si>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</si>
  <si>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</si>
  <si>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</si>
  <si>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</si>
  <si>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</si>
  <si>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</si>
  <si>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</si>
  <si>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</si>
  <si>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</si>
  <si>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</si>
  <si>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</si>
  <si>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</si>
  <si>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</si>
  <si>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</si>
  <si>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</si>
  <si>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</si>
  <si>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</si>
  <si>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</si>
  <si>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</si>
  <si>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</si>
  <si>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</si>
  <si>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</si>
  <si>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</si>
  <si>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</si>
  <si>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</si>
  <si>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</si>
  <si>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</si>
  <si>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</si>
  <si>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</si>
  <si>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</si>
  <si>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</si>
  <si>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</si>
  <si>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</si>
  <si>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</si>
  <si>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</si>
  <si>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</si>
  <si>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</si>
  <si>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</si>
  <si>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</si>
  <si>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</si>
  <si>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</si>
  <si>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</si>
  <si>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</si>
  <si>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</si>
  <si>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</si>
  <si>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</si>
  <si>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</si>
  <si>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</si>
  <si>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</si>
  <si>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</si>
  <si>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</si>
  <si>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</si>
  <si>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</si>
  <si>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</si>
  <si>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</si>
  <si>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</si>
  <si>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</si>
  <si>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</si>
  <si>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</si>
  <si>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</si>
  <si>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</si>
  <si>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</si>
  <si>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</si>
  <si>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</si>
  <si>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</si>
  <si>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</si>
  <si>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</si>
  <si>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</si>
  <si>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</si>
  <si>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</si>
  <si>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</si>
  <si>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</si>
  <si>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</si>
  <si>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</si>
  <si>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</si>
  <si>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</si>
  <si>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</si>
  <si>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</si>
  <si>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</si>
  <si>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</si>
  <si>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</si>
  <si>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</si>
  <si>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</si>
  <si>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</si>
  <si>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</si>
  <si>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</si>
  <si>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</si>
  <si>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</si>
  <si>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</si>
  <si>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</si>
  <si>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</si>
  <si>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</si>
  <si>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</si>
  <si>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</si>
  <si>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</si>
  <si>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</si>
  <si>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</si>
  <si>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</si>
  <si>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</si>
  <si>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</si>
  <si>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</si>
  <si>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</si>
  <si>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</si>
  <si>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</si>
  <si>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</si>
  <si>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</si>
  <si>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</si>
  <si>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</si>
  <si>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</si>
  <si>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</si>
  <si>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</si>
  <si>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</si>
  <si>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</si>
  <si>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</si>
  <si>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</si>
  <si>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</si>
  <si>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</si>
  <si>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</si>
  <si>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</si>
  <si>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</si>
  <si>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</si>
  <si>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</si>
  <si>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</si>
  <si>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</si>
  <si>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</si>
  <si>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</si>
  <si>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</si>
  <si>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</si>
  <si>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</si>
  <si>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</si>
  <si>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</si>
  <si>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</si>
  <si>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</si>
  <si>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</si>
  <si>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</si>
  <si>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</si>
  <si>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</si>
  <si>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</si>
  <si>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</si>
  <si>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</si>
  <si>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</si>
  <si>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</si>
  <si>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</si>
  <si>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</si>
  <si>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</si>
  <si>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</si>
  <si>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</si>
  <si>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</si>
  <si>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</si>
  <si>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</si>
  <si>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</si>
  <si>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</si>
  <si>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</si>
  <si>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</si>
  <si>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</si>
  <si>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</si>
  <si>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</si>
  <si>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</si>
  <si>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</si>
  <si>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</si>
  <si>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</si>
  <si>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</si>
  <si>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</si>
  <si>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</si>
  <si>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</si>
  <si>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</si>
  <si>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</si>
  <si>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</si>
  <si>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</si>
  <si>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</si>
  <si>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</si>
  <si>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</si>
  <si>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</si>
  <si>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</si>
  <si>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</si>
  <si>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</si>
  <si>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</si>
  <si>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</si>
  <si>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</si>
  <si>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</si>
  <si>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</si>
  <si>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</si>
  <si>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</si>
  <si>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</si>
  <si>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</si>
  <si>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</si>
  <si>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</si>
  <si>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</si>
  <si>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</si>
  <si>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</si>
  <si>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</si>
  <si>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</si>
  <si>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</si>
  <si>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</si>
  <si>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</si>
  <si>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</si>
  <si>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</si>
  <si>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</si>
  <si>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</si>
  <si>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</si>
  <si>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</si>
  <si>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</si>
  <si>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</si>
  <si>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</si>
  <si>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</si>
  <si>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</si>
  <si>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</si>
  <si>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</si>
  <si>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</si>
  <si>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</si>
  <si>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</si>
  <si>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</si>
  <si>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</si>
  <si>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</si>
  <si>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</si>
  <si>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</si>
  <si>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</si>
  <si>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</si>
  <si>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</si>
  <si>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</si>
  <si>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</si>
  <si>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</si>
  <si>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</si>
  <si>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</si>
  <si>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</si>
  <si>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</si>
  <si>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</si>
  <si>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</si>
  <si>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</si>
  <si>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</si>
  <si>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</si>
  <si>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</si>
  <si>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</si>
  <si>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</si>
  <si>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</si>
  <si>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</si>
  <si>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</si>
  <si>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</si>
  <si>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</si>
  <si>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</si>
  <si>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</si>
  <si>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</si>
  <si>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</si>
  <si>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</si>
  <si>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</si>
  <si>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</si>
  <si>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</si>
  <si>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</si>
  <si>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</si>
  <si>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</si>
  <si>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</si>
  <si>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</si>
  <si>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</si>
  <si>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</si>
  <si>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</si>
  <si>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</si>
  <si>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</si>
  <si>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</si>
  <si>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</si>
  <si>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</si>
  <si>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</si>
  <si>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</si>
  <si>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</si>
  <si>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</si>
  <si>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</si>
  <si>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</si>
  <si>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</si>
  <si>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</si>
  <si>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</si>
  <si>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</si>
  <si>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</si>
  <si>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</si>
  <si>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</si>
  <si>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</si>
  <si>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</si>
  <si>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</si>
  <si>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</si>
  <si>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</si>
  <si>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</si>
  <si>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</si>
  <si>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</si>
  <si>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</si>
  <si>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</si>
  <si>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</si>
  <si>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</si>
  <si>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</si>
  <si>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</si>
  <si>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</si>
  <si>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</si>
  <si>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</si>
  <si>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</si>
  <si>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</si>
  <si>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</si>
  <si>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</si>
  <si>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</si>
  <si>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</si>
  <si>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</si>
  <si>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</si>
  <si>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</si>
  <si>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</si>
  <si>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</si>
  <si>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</si>
  <si>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</si>
  <si>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</si>
  <si>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</si>
  <si>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</si>
  <si>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</si>
  <si>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</si>
  <si>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</si>
  <si>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</si>
  <si>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</si>
  <si>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</si>
  <si>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</si>
  <si>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</si>
  <si>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</si>
  <si>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</si>
  <si>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</si>
  <si>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</si>
  <si>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</si>
  <si>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</si>
  <si>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</si>
  <si>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</si>
  <si>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</si>
  <si>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</si>
  <si>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</si>
  <si>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</si>
  <si>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</si>
  <si>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</si>
  <si>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</si>
  <si>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</si>
  <si>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</si>
  <si>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</si>
  <si>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</si>
  <si>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</si>
  <si>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</si>
  <si>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</si>
  <si>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</si>
  <si>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</si>
  <si>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</si>
  <si>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</si>
  <si>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</si>
  <si>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</si>
  <si>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</si>
  <si>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</si>
  <si>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</si>
  <si>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</si>
  <si>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</si>
  <si>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</si>
  <si>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</si>
  <si>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</si>
  <si>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</si>
  <si>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</si>
  <si>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</si>
  <si>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</si>
  <si>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</si>
  <si>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</si>
  <si>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</si>
  <si>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</si>
  <si>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</si>
  <si>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</si>
  <si>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</si>
  <si>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</si>
  <si>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</si>
  <si>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</si>
  <si>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</si>
  <si>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</si>
  <si>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</si>
  <si>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</si>
  <si>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</si>
  <si>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</si>
  <si>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</si>
  <si>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</si>
  <si>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</si>
  <si>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</si>
  <si>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</si>
  <si>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</si>
  <si>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</si>
  <si>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</si>
  <si>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</si>
  <si>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</si>
  <si>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</si>
  <si>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</si>
  <si>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</si>
  <si>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</si>
  <si>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</si>
  <si>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</si>
  <si>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</si>
  <si>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</si>
  <si>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</si>
  <si>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</si>
  <si>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</si>
  <si>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</si>
  <si>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</si>
  <si>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</si>
  <si>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</si>
  <si>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</si>
  <si>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</si>
  <si>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</si>
  <si>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</si>
  <si>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</si>
  <si>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</si>
  <si>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</si>
  <si>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</si>
  <si>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</si>
  <si>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</si>
  <si>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</si>
  <si>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</si>
  <si>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</si>
  <si>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</si>
  <si>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</si>
  <si>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</si>
  <si>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</si>
  <si>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</si>
  <si>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</si>
  <si>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</si>
  <si>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</si>
  <si>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</si>
  <si>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</si>
  <si>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</si>
  <si>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</si>
  <si>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</si>
  <si>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</si>
  <si>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</si>
  <si>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</si>
  <si>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</si>
  <si>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</si>
  <si>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</si>
  <si>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</si>
  <si>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</si>
  <si>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</si>
  <si>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</si>
  <si>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</si>
  <si>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</si>
  <si>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</si>
  <si>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</si>
  <si>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</si>
  <si>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</si>
  <si>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</si>
  <si>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</si>
  <si>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</si>
  <si>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</si>
  <si>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</si>
  <si>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</si>
  <si>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</si>
  <si>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</si>
  <si>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</si>
  <si>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</si>
  <si>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</si>
  <si>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</si>
  <si>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</si>
  <si>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</si>
  <si>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</si>
  <si>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</si>
  <si>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</si>
  <si>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</si>
  <si>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</si>
  <si>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</si>
  <si>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</si>
  <si>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</si>
  <si>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</si>
  <si>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</si>
  <si>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</si>
  <si>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</si>
  <si>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</si>
  <si>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</si>
  <si>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</si>
  <si>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</si>
  <si>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</si>
  <si>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</si>
  <si>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</si>
  <si>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</si>
  <si>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</si>
  <si>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</si>
  <si>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</si>
  <si>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</si>
  <si>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</si>
  <si>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</si>
  <si>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</si>
  <si>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</si>
  <si>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</si>
  <si>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</si>
  <si>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</si>
  <si>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</si>
  <si>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</si>
  <si>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</si>
  <si>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</si>
  <si>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</si>
  <si>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</si>
  <si>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</si>
  <si>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</si>
  <si>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</si>
  <si>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</si>
  <si>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</si>
  <si>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</si>
  <si>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</si>
  <si>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</si>
  <si>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</si>
  <si>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</si>
  <si>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</si>
  <si>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</si>
  <si>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</si>
  <si>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</si>
  <si>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</si>
  <si>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</si>
  <si>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</si>
  <si>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</si>
  <si>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</si>
  <si>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</si>
  <si>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</si>
  <si>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</si>
  <si>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</si>
  <si>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</si>
  <si>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</si>
  <si>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</si>
  <si>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</si>
  <si>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</si>
  <si>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</si>
  <si>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</si>
  <si>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</si>
  <si>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</si>
  <si>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</si>
  <si>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</si>
  <si>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</si>
  <si>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</si>
  <si>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</si>
  <si>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</si>
  <si>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</si>
  <si>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</si>
  <si>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</si>
  <si>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</si>
  <si>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</si>
  <si>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</si>
  <si>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</si>
  <si>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</si>
  <si>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</si>
  <si>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</si>
  <si>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</si>
  <si>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</si>
  <si>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</si>
  <si>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</si>
  <si>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</si>
  <si>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</si>
  <si>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</si>
  <si>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</si>
  <si>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</si>
  <si>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</si>
  <si>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</si>
  <si>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</si>
  <si>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</si>
  <si>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</si>
  <si>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</si>
  <si>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</si>
  <si>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</si>
  <si>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</si>
  <si>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</si>
  <si>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</si>
  <si>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</si>
  <si>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</si>
  <si>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</si>
  <si>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</si>
  <si>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</si>
  <si>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</si>
  <si>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</si>
  <si>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</si>
  <si>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</si>
  <si>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</si>
  <si>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</si>
  <si>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</si>
  <si>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</si>
  <si>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</si>
  <si>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</si>
  <si>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</si>
  <si>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</si>
  <si>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</si>
  <si>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</si>
  <si>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</si>
  <si>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</si>
  <si>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</si>
  <si>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</si>
  <si>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</si>
  <si>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</si>
  <si>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</si>
  <si>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</si>
  <si>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</si>
  <si>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</si>
  <si>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</si>
  <si>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</si>
  <si>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</si>
  <si>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</si>
  <si>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</si>
  <si>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</si>
  <si>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</si>
  <si>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</si>
  <si>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</si>
  <si>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</si>
  <si>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</si>
  <si>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</si>
  <si>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</si>
  <si>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</si>
  <si>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</si>
  <si>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</si>
  <si>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</si>
  <si>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</si>
  <si>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</si>
  <si>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</si>
  <si>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</si>
  <si>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</si>
  <si>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</si>
  <si>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</si>
  <si>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</si>
  <si>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</si>
  <si>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</si>
  <si>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</si>
  <si>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</si>
  <si>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</si>
  <si>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</si>
  <si>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</si>
  <si>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</si>
  <si>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</si>
  <si>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</si>
  <si>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</si>
  <si>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</si>
  <si>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</si>
  <si>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</si>
  <si>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</si>
  <si>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</si>
  <si>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</si>
  <si>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</si>
  <si>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</si>
  <si>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</si>
  <si>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</si>
  <si>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</si>
  <si>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</si>
  <si>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</si>
  <si>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</si>
  <si>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</si>
  <si>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</si>
  <si>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</si>
  <si>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</si>
  <si>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</si>
  <si>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</si>
  <si>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</si>
  <si>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</si>
  <si>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</si>
  <si>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</si>
  <si>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</si>
  <si>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</si>
  <si>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</si>
  <si>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</si>
  <si>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</si>
  <si>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</si>
  <si>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</si>
  <si>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</si>
  <si>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</si>
  <si>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</si>
  <si>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</si>
  <si>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</si>
  <si>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</si>
  <si>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</si>
  <si>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</si>
  <si>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</si>
  <si>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</si>
  <si>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</si>
  <si>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</si>
  <si>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</si>
  <si>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</si>
  <si>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</si>
  <si>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</si>
  <si>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</si>
  <si>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</si>
  <si>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</si>
  <si>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</si>
  <si>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</si>
  <si>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</si>
  <si>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</si>
  <si>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</si>
  <si>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</si>
  <si>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</si>
  <si>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</si>
  <si>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</si>
  <si>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</si>
  <si>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</si>
  <si>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</si>
  <si>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</si>
  <si>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</si>
  <si>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</si>
  <si>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</si>
  <si>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</si>
  <si>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</si>
  <si>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</si>
  <si>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</si>
  <si>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</si>
  <si>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</si>
  <si>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</si>
  <si>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</si>
  <si>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</si>
  <si>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</si>
  <si>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</si>
  <si>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</si>
  <si>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</si>
  <si>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</si>
  <si>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</si>
  <si>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</si>
  <si>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</si>
  <si>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</si>
  <si>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</si>
  <si>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</si>
  <si>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</si>
  <si>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</si>
  <si>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</si>
  <si>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</si>
  <si>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</si>
  <si>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</si>
  <si>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</si>
  <si>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</si>
  <si>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</si>
  <si>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</si>
  <si>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</si>
  <si>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</si>
  <si>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</si>
  <si>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</si>
  <si>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</si>
  <si>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</si>
  <si>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</si>
  <si>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</si>
  <si>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</si>
  <si>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</si>
  <si>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</si>
  <si>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</si>
  <si>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</si>
  <si>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</si>
  <si>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</si>
  <si>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</si>
  <si>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</si>
  <si>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</si>
  <si>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</si>
  <si>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</si>
  <si>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</si>
  <si>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</si>
  <si>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</si>
  <si>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</si>
  <si>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</si>
  <si>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</si>
  <si>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</si>
  <si>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</si>
  <si>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</si>
  <si>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</si>
  <si>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</si>
  <si>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</si>
  <si>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</si>
  <si>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</si>
  <si>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</si>
  <si>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</si>
  <si>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</si>
  <si>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</si>
  <si>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</si>
  <si>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</si>
  <si>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</si>
  <si>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</si>
  <si>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</si>
  <si>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</si>
  <si>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</si>
  <si>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</si>
  <si>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</si>
  <si>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</si>
  <si>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</si>
  <si>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</si>
  <si>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</si>
  <si>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</si>
  <si>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</si>
  <si>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</si>
  <si>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</si>
  <si>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</si>
  <si>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</si>
  <si>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</si>
  <si>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</si>
  <si>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</si>
  <si>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</si>
  <si>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</si>
  <si>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</si>
  <si>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</si>
  <si>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</si>
  <si>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</si>
  <si>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</si>
  <si>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</si>
  <si>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</si>
  <si>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</si>
  <si>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</si>
  <si>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</si>
  <si>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</si>
  <si>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</si>
  <si>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</si>
  <si>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</si>
  <si>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</si>
  <si>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</si>
  <si>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</si>
  <si>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</si>
  <si>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</si>
  <si>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</si>
  <si>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</si>
  <si>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</si>
  <si>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</si>
  <si>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</si>
  <si>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</si>
  <si>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</si>
  <si>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</si>
  <si>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</si>
  <si>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</si>
  <si>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</si>
  <si>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</si>
  <si>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</si>
  <si>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</si>
  <si>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</si>
  <si>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</si>
  <si>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</si>
  <si>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</si>
  <si>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</si>
  <si>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</si>
  <si>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</si>
  <si>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</si>
  <si>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</si>
  <si>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</si>
  <si>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</si>
  <si>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</si>
  <si>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</si>
  <si>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</si>
  <si>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</si>
  <si>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</si>
  <si>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</si>
  <si>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</si>
  <si>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</si>
  <si>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</si>
  <si>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</si>
  <si>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</si>
  <si>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</si>
  <si>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</si>
  <si>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</si>
  <si>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</si>
  <si>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</si>
  <si>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</si>
  <si>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</si>
  <si>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</si>
  <si>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</si>
  <si>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</si>
  <si>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</si>
  <si>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</si>
  <si>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</si>
  <si>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</si>
  <si>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</si>
  <si>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</si>
  <si>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</si>
  <si>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</si>
  <si>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</si>
  <si>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</si>
  <si>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</si>
  <si>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</si>
  <si>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</si>
  <si>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</si>
  <si>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</si>
  <si>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</si>
  <si>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</si>
  <si>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</si>
  <si>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</si>
  <si>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</si>
  <si>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</si>
  <si>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</si>
  <si>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</si>
  <si>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</si>
  <si>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</si>
  <si>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</si>
  <si>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</si>
  <si>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</si>
  <si>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</si>
  <si>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</si>
  <si>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</si>
  <si>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</si>
  <si>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</si>
  <si>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</si>
  <si>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</si>
  <si>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</si>
  <si>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</si>
  <si>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</si>
  <si>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</si>
  <si>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</si>
  <si>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</si>
  <si>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</si>
  <si>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</si>
  <si>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</si>
  <si>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</si>
  <si>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</si>
  <si>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</si>
  <si>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</si>
  <si>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</si>
  <si>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</si>
  <si>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</si>
  <si>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</si>
  <si>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</si>
  <si>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</si>
  <si>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</si>
  <si>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</si>
  <si>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</si>
  <si>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</si>
  <si>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</si>
  <si>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</si>
  <si>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</si>
  <si>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</si>
  <si>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</si>
  <si>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</si>
  <si>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</si>
  <si>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</si>
  <si>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</si>
  <si>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</si>
  <si>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</si>
  <si>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</si>
  <si>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</si>
  <si>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</si>
  <si>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</si>
  <si>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</si>
  <si>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</si>
  <si>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</si>
  <si>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</si>
  <si>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</si>
  <si>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</si>
  <si>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</si>
  <si>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</si>
  <si>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</si>
  <si>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</si>
  <si>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</si>
  <si>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</si>
  <si>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</si>
  <si>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</si>
  <si>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</si>
  <si>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</si>
  <si>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</si>
  <si>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</si>
  <si>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</si>
  <si>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</si>
  <si>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</si>
  <si>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</si>
  <si>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</si>
  <si>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</si>
  <si>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</si>
  <si>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</si>
  <si>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</si>
  <si>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</si>
  <si>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</si>
  <si>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</si>
  <si>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</si>
  <si>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</si>
  <si>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</si>
  <si>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</si>
  <si>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</si>
  <si>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</si>
  <si>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</si>
  <si>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</si>
  <si>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</si>
  <si>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</si>
  <si>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</si>
  <si>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</si>
  <si>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</si>
  <si>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</si>
  <si>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</si>
  <si>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</si>
  <si>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</si>
  <si>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</si>
  <si>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</si>
  <si>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</si>
  <si>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</si>
  <si>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</si>
  <si>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</si>
  <si>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</si>
  <si>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</si>
  <si>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</si>
  <si>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</si>
  <si>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</si>
  <si>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</si>
  <si>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</si>
  <si>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</si>
  <si>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</si>
  <si>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</si>
  <si>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</si>
  <si>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</si>
  <si>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</si>
  <si>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</si>
  <si>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</si>
  <si>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</si>
  <si>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</si>
  <si>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</si>
  <si>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</si>
  <si>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</si>
  <si>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</si>
  <si>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</si>
  <si>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</si>
  <si>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</si>
  <si>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</si>
  <si>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</si>
  <si>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</si>
  <si>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</si>
  <si>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</si>
  <si>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</si>
  <si>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</si>
  <si>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</si>
  <si>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</si>
  <si>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</si>
  <si>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</si>
  <si>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</si>
  <si>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</si>
  <si>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</si>
  <si>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</si>
  <si>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</si>
  <si>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</si>
  <si>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</si>
  <si>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</si>
  <si>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</si>
  <si>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</si>
  <si>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</si>
  <si>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</si>
  <si>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</si>
  <si>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</si>
  <si>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</si>
  <si>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</si>
  <si>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</si>
  <si>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</si>
  <si>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</si>
  <si>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</si>
  <si>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</si>
  <si>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</si>
  <si>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</si>
  <si>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</si>
  <si>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</si>
  <si>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</si>
  <si>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</si>
  <si>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</si>
  <si>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</si>
  <si>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</si>
  <si>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</si>
  <si>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</si>
  <si>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</si>
  <si>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</si>
  <si>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</si>
  <si>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</si>
  <si>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</si>
  <si>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</si>
  <si>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</si>
  <si>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</si>
  <si>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</si>
  <si>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</si>
  <si>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</si>
  <si>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</si>
  <si>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</si>
  <si>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</si>
  <si>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</si>
  <si>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</si>
  <si>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</si>
  <si>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</si>
  <si>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</si>
  <si>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</si>
  <si>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</si>
  <si>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</si>
  <si>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</si>
  <si>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</si>
  <si>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</si>
  <si>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</si>
  <si>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</si>
  <si>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</si>
  <si>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</si>
  <si>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</si>
  <si>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</si>
  <si>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</si>
  <si>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</si>
  <si>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</si>
  <si>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</si>
  <si>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</si>
  <si>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</si>
  <si>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</si>
  <si>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</si>
  <si>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</si>
  <si>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</si>
  <si>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</si>
  <si>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</si>
  <si>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</si>
  <si>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</si>
  <si>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</si>
  <si>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</si>
  <si>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</si>
  <si>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</si>
  <si>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</si>
  <si>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</si>
  <si>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</si>
  <si>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</si>
  <si>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</si>
  <si>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</si>
  <si>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</si>
  <si>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</si>
  <si>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</si>
  <si>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</si>
  <si>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</si>
  <si>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</si>
  <si>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</si>
  <si>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</si>
  <si>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</si>
  <si>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</si>
  <si>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</si>
  <si>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</si>
  <si>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</si>
  <si>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</si>
  <si>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</si>
  <si>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</si>
  <si>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</si>
  <si>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</si>
  <si>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</si>
  <si>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</si>
  <si>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</si>
  <si>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</si>
  <si>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</si>
  <si>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</si>
  <si>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</si>
  <si>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</si>
  <si>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</si>
  <si>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</si>
  <si>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</si>
  <si>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</si>
  <si>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</si>
  <si>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</si>
  <si>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</si>
  <si>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</si>
  <si>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</si>
  <si>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</si>
  <si>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</si>
  <si>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</si>
  <si>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</si>
  <si>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</si>
  <si>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</si>
  <si>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</si>
  <si>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</si>
  <si>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</si>
  <si>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</si>
  <si>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</si>
  <si>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</si>
  <si>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</si>
  <si>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</si>
  <si>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</si>
  <si>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</si>
  <si>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</si>
  <si>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</si>
  <si>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</si>
  <si>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</si>
  <si>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</si>
  <si>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</si>
  <si>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</si>
  <si>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</si>
  <si>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</si>
  <si>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</si>
  <si>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</si>
  <si>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</si>
  <si>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</si>
  <si>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</si>
  <si>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</si>
  <si>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</si>
  <si>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</si>
  <si>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</si>
  <si>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</si>
  <si>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</si>
  <si>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</si>
  <si>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</si>
  <si>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</si>
  <si>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</si>
  <si>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</si>
  <si>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</si>
  <si>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</si>
  <si>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</si>
  <si>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</si>
  <si>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</si>
  <si>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</si>
  <si>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</si>
  <si>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</si>
  <si>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</si>
  <si>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</si>
  <si>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</si>
  <si>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</si>
  <si>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</si>
  <si>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</si>
  <si>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</si>
  <si>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</si>
  <si>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</si>
  <si>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</si>
  <si>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</si>
  <si>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</si>
  <si>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</si>
  <si>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</si>
  <si>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</si>
  <si>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</si>
  <si>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</si>
  <si>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</si>
  <si>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</si>
  <si>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</si>
  <si>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</si>
  <si>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</si>
  <si>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</si>
  <si>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</si>
  <si>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</si>
  <si>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</si>
  <si>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</si>
  <si>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</si>
  <si>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</si>
  <si>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</si>
  <si>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</si>
  <si>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</si>
  <si>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</si>
  <si>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</si>
  <si>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</si>
  <si>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</si>
  <si>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</si>
  <si>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</si>
  <si>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</si>
  <si>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</si>
  <si>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</si>
  <si>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</si>
  <si>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</si>
  <si>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</si>
  <si>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</si>
  <si>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</si>
  <si>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</si>
  <si>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</si>
  <si>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</si>
  <si>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</si>
  <si>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</si>
  <si>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</si>
  <si>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</si>
  <si>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</si>
  <si>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</si>
  <si>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</si>
  <si>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</si>
  <si>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</si>
  <si>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</si>
  <si>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</si>
  <si>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</si>
  <si>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</si>
  <si>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</si>
  <si>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</si>
  <si>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</si>
  <si>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</si>
  <si>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</si>
  <si>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</si>
  <si>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</si>
  <si>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</si>
  <si>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</si>
  <si>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</si>
  <si>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</si>
  <si>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</si>
  <si>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</si>
  <si>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</si>
  <si>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</si>
  <si>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</si>
  <si>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</si>
  <si>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</si>
  <si>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</si>
  <si>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</si>
  <si>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</si>
  <si>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</si>
  <si>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</si>
  <si>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</si>
  <si>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</si>
  <si>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</si>
  <si>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</si>
  <si>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</si>
  <si>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</si>
  <si>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</si>
  <si>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</si>
  <si>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</si>
  <si>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</si>
  <si>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</si>
  <si>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</si>
  <si>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</si>
  <si>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</si>
  <si>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</si>
  <si>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</si>
  <si>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</si>
  <si>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</si>
  <si>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</si>
  <si>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</si>
  <si>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</si>
  <si>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</si>
  <si>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</si>
  <si>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</si>
  <si>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</si>
  <si>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</si>
  <si>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</si>
  <si>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</si>
  <si>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</si>
  <si>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</si>
  <si>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</si>
  <si>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</si>
  <si>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</si>
  <si>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</si>
  <si>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</si>
  <si>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</si>
  <si>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</si>
  <si>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</si>
  <si>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</si>
  <si>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</si>
  <si>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</si>
  <si>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</si>
  <si>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</si>
  <si>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</si>
  <si>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</si>
  <si>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</si>
  <si>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</si>
  <si>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</si>
  <si>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</si>
  <si>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</si>
  <si>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</si>
  <si>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</si>
  <si>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</si>
  <si>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</si>
  <si>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</si>
  <si>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</si>
  <si>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</si>
  <si>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</si>
  <si>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</si>
  <si>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</si>
  <si>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</si>
  <si>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</si>
  <si>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</si>
  <si>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</si>
  <si>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</si>
  <si>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</si>
  <si>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</si>
  <si>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</si>
  <si>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</si>
  <si>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</si>
  <si>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</si>
  <si>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</si>
  <si>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</si>
  <si>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</si>
  <si>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</si>
  <si>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</si>
  <si>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</si>
  <si>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</si>
  <si>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</si>
  <si>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</si>
  <si>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</si>
  <si>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</si>
  <si>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</si>
  <si>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</si>
  <si>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</si>
  <si>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</si>
  <si>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</si>
  <si>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</si>
  <si>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</si>
  <si>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</si>
  <si>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</si>
  <si>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</si>
  <si>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</si>
  <si>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</si>
  <si>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</si>
  <si>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</si>
  <si>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</si>
  <si>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</si>
  <si>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</si>
  <si>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</si>
  <si>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</si>
  <si>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</si>
  <si>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</si>
  <si>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</si>
  <si>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</si>
  <si>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</si>
  <si>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</si>
  <si>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</si>
  <si>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</si>
  <si>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</si>
  <si>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</si>
  <si>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</si>
  <si>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</si>
  <si>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</si>
  <si>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</si>
  <si>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</si>
  <si>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</si>
  <si>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</si>
  <si>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</si>
  <si>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</si>
  <si>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</si>
  <si>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</si>
  <si>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</si>
  <si>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</si>
  <si>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</si>
  <si>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</si>
  <si>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</si>
  <si>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</si>
  <si>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</si>
  <si>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</si>
  <si>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</si>
  <si>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</si>
  <si>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</si>
  <si>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</si>
  <si>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</si>
  <si>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</si>
  <si>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</si>
  <si>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</si>
  <si>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</si>
  <si>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</si>
  <si>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</si>
  <si>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</si>
  <si>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</si>
  <si>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</si>
  <si>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</si>
  <si>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</si>
  <si>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</si>
  <si>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</si>
  <si>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</si>
  <si>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</si>
  <si>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</si>
  <si>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</si>
  <si>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</si>
  <si>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</si>
  <si>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</si>
  <si>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</si>
  <si>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</si>
  <si>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</si>
  <si>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</si>
  <si>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</si>
  <si>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</si>
  <si>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</si>
  <si>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</si>
  <si>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</si>
  <si>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</si>
  <si>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</si>
  <si>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</si>
  <si>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</si>
  <si>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</si>
  <si>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</si>
  <si>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</si>
  <si>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</si>
  <si>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</si>
  <si>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</si>
  <si>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</si>
  <si>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</si>
  <si>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</si>
  <si>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</si>
  <si>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</si>
  <si>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</si>
  <si>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</si>
  <si>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</si>
  <si>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</si>
  <si>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</si>
  <si>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</si>
  <si>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</si>
  <si>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</si>
  <si>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</si>
  <si>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</si>
  <si>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</si>
  <si>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</si>
  <si>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</si>
  <si>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</si>
  <si>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</si>
  <si>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</si>
  <si>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</si>
  <si>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</si>
  <si>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</si>
  <si>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</si>
  <si>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</si>
  <si>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</si>
  <si>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</si>
  <si>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</si>
  <si>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</si>
  <si>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</si>
  <si>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</si>
  <si>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</si>
  <si>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</si>
  <si>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</si>
  <si>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</si>
  <si>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</si>
  <si>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</si>
  <si>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</si>
  <si>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</si>
  <si>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</si>
  <si>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</si>
  <si>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</si>
  <si>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</si>
  <si>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</si>
  <si>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</si>
  <si>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</si>
  <si>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</si>
  <si>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</si>
  <si>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</si>
  <si>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</si>
  <si>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</si>
  <si>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</si>
  <si>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</si>
  <si>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</si>
  <si>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</si>
  <si>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</si>
  <si>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</si>
  <si>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</si>
  <si>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</si>
  <si>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</si>
  <si>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</si>
  <si>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</si>
  <si>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</si>
  <si>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</si>
  <si>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</si>
  <si>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</si>
  <si>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</si>
  <si>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</si>
  <si>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</si>
  <si>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</si>
  <si>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</si>
  <si>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</si>
  <si>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</si>
  <si>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</si>
  <si>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</si>
  <si>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</si>
  <si>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</si>
  <si>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</si>
  <si>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</si>
  <si>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</si>
  <si>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</si>
  <si>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</si>
  <si>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</si>
  <si>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</si>
  <si>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</si>
  <si>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</si>
  <si>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</si>
  <si>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</si>
  <si>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</si>
  <si>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</si>
  <si>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</si>
  <si>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</si>
  <si>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</si>
  <si>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</si>
  <si>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</si>
  <si>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</si>
  <si>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</si>
  <si>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</si>
  <si>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</si>
  <si>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</si>
  <si>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</si>
  <si>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</si>
  <si>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</si>
  <si>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</si>
  <si>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</si>
  <si>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</si>
  <si>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</si>
  <si>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</si>
  <si>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</si>
  <si>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</si>
  <si>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</si>
  <si>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</si>
  <si>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</si>
  <si>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</si>
  <si>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</si>
  <si>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</si>
  <si>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</si>
  <si>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</si>
  <si>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</si>
  <si>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</si>
  <si>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</si>
  <si>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</si>
  <si>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</si>
  <si>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</si>
  <si>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</si>
  <si>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</si>
  <si>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</si>
  <si>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</si>
  <si>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</si>
  <si>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</si>
  <si>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</si>
  <si>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</si>
  <si>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</si>
  <si>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</si>
  <si>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</si>
  <si>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</si>
  <si>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</si>
  <si>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</si>
  <si>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</si>
  <si>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</si>
  <si>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</si>
  <si>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</si>
  <si>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</si>
  <si>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</si>
  <si>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</si>
  <si>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</si>
  <si>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</si>
  <si>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</si>
  <si>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</si>
  <si>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</si>
  <si>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</si>
  <si>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</si>
  <si>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</si>
  <si>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</si>
  <si>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</si>
  <si>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</si>
  <si>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</si>
  <si>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</si>
  <si>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</si>
  <si>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</si>
  <si>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</si>
  <si>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</si>
  <si>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</si>
  <si>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</si>
  <si>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</si>
  <si>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</si>
  <si>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</si>
  <si>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</si>
  <si>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</si>
  <si>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</si>
  <si>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</si>
  <si>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</si>
  <si>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</si>
  <si>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</si>
  <si>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</si>
  <si>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</si>
  <si>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</si>
  <si>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</si>
  <si>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</si>
  <si>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</si>
  <si>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</si>
  <si>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</si>
  <si>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</si>
  <si>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</si>
  <si>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</si>
  <si>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</si>
  <si>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</si>
  <si>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</si>
  <si>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</si>
  <si>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</si>
  <si>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</si>
  <si>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</si>
  <si>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</si>
  <si>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</si>
  <si>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</si>
  <si>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</si>
  <si>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</si>
  <si>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</si>
  <si>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</si>
  <si>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</si>
  <si>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</si>
  <si>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</si>
  <si>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</si>
  <si>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</si>
  <si>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</si>
  <si>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</si>
  <si>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</si>
  <si>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</si>
  <si>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</si>
  <si>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</si>
  <si>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</si>
  <si>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</si>
  <si>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</si>
  <si>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</si>
  <si>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</si>
  <si>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</si>
  <si>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</si>
  <si>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</si>
  <si>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</si>
  <si>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</si>
  <si>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</si>
  <si>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</si>
  <si>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</si>
  <si>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</si>
  <si>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</si>
  <si>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</si>
  <si>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</si>
  <si>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</si>
  <si>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</si>
  <si>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</si>
  <si>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</si>
  <si>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</si>
  <si>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</si>
  <si>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</si>
  <si>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</si>
  <si>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</si>
  <si>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</si>
  <si>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</si>
  <si>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</si>
  <si>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</si>
  <si>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</si>
  <si>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</si>
  <si>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</si>
  <si>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</si>
  <si>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</si>
  <si>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</si>
  <si>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</si>
  <si>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</si>
  <si>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</si>
  <si>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</si>
  <si>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</si>
  <si>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</si>
  <si>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</si>
  <si>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</si>
  <si>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</si>
  <si>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</si>
  <si>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</si>
  <si>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</si>
  <si>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</si>
  <si>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</si>
  <si>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</si>
  <si>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</si>
  <si>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</si>
  <si>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</si>
  <si>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</si>
  <si>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</si>
  <si>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</si>
  <si>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</si>
  <si>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</si>
  <si>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</si>
  <si>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</si>
  <si>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</si>
  <si>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</si>
  <si>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</si>
  <si>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</si>
  <si>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</si>
  <si>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</si>
  <si>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</si>
  <si>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</si>
  <si>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</si>
  <si>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</si>
  <si>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</si>
  <si>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</si>
  <si>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</si>
  <si>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</si>
  <si>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</si>
  <si>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</si>
  <si>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</si>
  <si>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</si>
  <si>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</si>
  <si>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</si>
  <si>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</si>
  <si>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</si>
  <si>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</si>
  <si>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</si>
  <si>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</si>
  <si>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</si>
  <si>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</si>
  <si>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</si>
  <si>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</si>
  <si>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</si>
  <si>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</si>
  <si>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</si>
  <si>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</si>
  <si>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</si>
  <si>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</si>
  <si>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</si>
  <si>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</si>
  <si>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</si>
  <si>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</si>
  <si>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</si>
  <si>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</si>
  <si>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</si>
  <si>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</si>
  <si>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</si>
  <si>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</si>
  <si>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</si>
  <si>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</si>
  <si>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</si>
  <si>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</si>
  <si>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</si>
  <si>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</si>
  <si>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</si>
  <si>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</si>
  <si>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</si>
  <si>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</si>
  <si>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</si>
  <si>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</si>
  <si>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</si>
  <si>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</si>
  <si>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</si>
  <si>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</si>
  <si>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</si>
  <si>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</si>
  <si>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</si>
  <si>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</si>
  <si>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</si>
  <si>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</si>
  <si>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</si>
  <si>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</si>
  <si>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</si>
  <si>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</si>
  <si>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</si>
  <si>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</si>
  <si>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</si>
  <si>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</si>
  <si>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</si>
  <si>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</si>
  <si>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</si>
  <si>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</si>
  <si>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</si>
  <si>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</si>
  <si>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</si>
  <si>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</si>
  <si>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</si>
  <si>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</si>
  <si>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</si>
  <si>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</si>
  <si>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</si>
  <si>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</si>
  <si>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</si>
  <si>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</si>
  <si>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</si>
  <si>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</si>
  <si>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</si>
  <si>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</si>
  <si>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</si>
  <si>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</si>
  <si>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</si>
  <si>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</si>
  <si>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</si>
  <si>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</si>
  <si>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</si>
  <si>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</si>
  <si>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</si>
  <si>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</si>
  <si>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</si>
  <si>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</si>
  <si>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</si>
  <si>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</si>
  <si>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</si>
  <si>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</si>
  <si>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</si>
  <si>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</si>
  <si>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</si>
  <si>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</si>
  <si>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</si>
  <si>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</si>
  <si>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</si>
  <si>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</si>
  <si>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</si>
  <si>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</si>
  <si>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</si>
  <si>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</si>
  <si>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</si>
  <si>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</si>
  <si>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</si>
  <si>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</si>
  <si>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</si>
  <si>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</si>
  <si>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</si>
  <si>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</si>
  <si>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</si>
  <si>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</si>
  <si>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</si>
  <si>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</si>
  <si>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</si>
  <si>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</si>
  <si>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</si>
  <si>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</si>
  <si>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</si>
  <si>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</si>
  <si>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</si>
  <si>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</si>
  <si>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</si>
  <si>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</si>
  <si>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</si>
  <si>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</si>
  <si>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</si>
  <si>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</si>
  <si>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</si>
  <si>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</si>
  <si>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</si>
  <si>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</si>
  <si>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</si>
  <si>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</si>
  <si>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</si>
  <si>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</si>
  <si>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</si>
  <si>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</si>
  <si>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</si>
  <si>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</si>
  <si>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</si>
  <si>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</si>
  <si>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</si>
  <si>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</si>
  <si>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</si>
  <si>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</si>
  <si>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</si>
  <si>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</si>
  <si>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</si>
  <si>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</si>
  <si>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</si>
  <si>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</si>
  <si>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</si>
  <si>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</si>
  <si>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</si>
  <si>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</si>
  <si>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</si>
  <si>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</si>
  <si>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</si>
  <si>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</si>
  <si>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</si>
  <si>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</si>
  <si>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</si>
  <si>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</si>
  <si>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</si>
  <si>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</si>
  <si>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</si>
  <si>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</si>
  <si>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</si>
  <si>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</si>
  <si>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</si>
  <si>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</si>
  <si>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</si>
  <si>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</si>
  <si>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</si>
  <si>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</si>
  <si>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</si>
  <si>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</si>
  <si>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</si>
  <si>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</si>
  <si>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</si>
  <si>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</si>
  <si>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</si>
  <si>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</si>
  <si>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</si>
  <si>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</si>
  <si>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</si>
  <si>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</si>
  <si>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</si>
  <si>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</si>
  <si>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</si>
  <si>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</si>
  <si>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</si>
  <si>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</si>
  <si>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</si>
  <si>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</si>
  <si>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</si>
  <si>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</si>
  <si>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</si>
  <si>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</si>
  <si>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</si>
  <si>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</si>
  <si>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</si>
  <si>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</si>
  <si>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</si>
  <si>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</si>
  <si>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</si>
  <si>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</si>
  <si>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</si>
  <si>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</si>
  <si>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</si>
  <si>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</si>
  <si>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</si>
  <si>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</si>
  <si>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</si>
  <si>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</si>
  <si>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</si>
  <si>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</si>
  <si>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</si>
  <si>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</si>
  <si>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</si>
  <si>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</si>
  <si>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</si>
  <si>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</si>
  <si>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</si>
  <si>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</si>
  <si>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</si>
  <si>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</si>
  <si>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</si>
  <si>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</si>
  <si>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</si>
  <si>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</si>
  <si>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</si>
  <si>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</si>
  <si>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</si>
  <si>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</si>
  <si>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</si>
  <si>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</si>
  <si>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</si>
  <si>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</si>
  <si>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</si>
  <si>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</si>
  <si>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</si>
  <si>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</si>
  <si>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</si>
  <si>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</si>
  <si>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</si>
  <si>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</si>
  <si>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</si>
  <si>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</si>
  <si>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</si>
  <si>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</si>
  <si>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</si>
  <si>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</si>
  <si>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</si>
  <si>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</si>
  <si>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</si>
  <si>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</si>
  <si>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</si>
  <si>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</si>
  <si>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</si>
  <si>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</si>
  <si>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</si>
  <si>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</si>
  <si>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</si>
  <si>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</si>
  <si>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</si>
  <si>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</si>
  <si>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</si>
  <si>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</si>
  <si>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</si>
  <si>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</si>
  <si>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</si>
  <si>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</si>
  <si>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</si>
  <si>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</si>
  <si>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</si>
  <si>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</si>
  <si>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</si>
  <si>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</si>
  <si>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</si>
  <si>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</si>
  <si>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</si>
  <si>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</si>
  <si>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</si>
  <si>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</si>
  <si>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</si>
  <si>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</si>
  <si>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</si>
  <si>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</si>
  <si>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</si>
  <si>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</si>
  <si>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</si>
  <si>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</si>
  <si>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</si>
  <si>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</si>
  <si>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</si>
  <si>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</si>
  <si>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</si>
  <si>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</si>
  <si>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</si>
  <si>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</si>
  <si>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</si>
  <si>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</si>
  <si>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</si>
  <si>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</si>
  <si>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</si>
  <si>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</si>
  <si>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</si>
  <si>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</si>
  <si>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</si>
  <si>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</si>
  <si>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</si>
  <si>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</si>
  <si>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</si>
  <si>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</si>
  <si>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</si>
  <si>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</si>
  <si>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</si>
  <si>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</si>
  <si>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</si>
  <si>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</si>
  <si>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</si>
  <si>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</si>
  <si>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</si>
  <si>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</si>
  <si>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</si>
  <si>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</si>
  <si>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</si>
  <si>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</si>
  <si>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</si>
  <si>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</si>
  <si>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</si>
  <si>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</si>
  <si>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</si>
  <si>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</si>
  <si>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</si>
  <si>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</si>
  <si>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</si>
  <si>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</si>
  <si>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</si>
  <si>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</si>
  <si>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</si>
  <si>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</si>
  <si>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</si>
  <si>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</si>
  <si>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</si>
  <si>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</si>
  <si>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</si>
  <si>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</si>
  <si>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</si>
  <si>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</si>
  <si>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</si>
  <si>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</si>
  <si>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</si>
  <si>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</si>
  <si>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</si>
  <si>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</si>
  <si>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</si>
  <si>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</si>
  <si>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</si>
  <si>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</si>
  <si>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</si>
  <si>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</si>
  <si>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</si>
  <si>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</si>
  <si>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</si>
  <si>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</si>
  <si>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</si>
  <si>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</si>
  <si>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</si>
  <si>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</si>
  <si>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</si>
  <si>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</si>
  <si>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</si>
  <si>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</si>
  <si>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</si>
  <si>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</si>
  <si>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</si>
  <si>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</si>
  <si>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</si>
  <si>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</si>
  <si>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</si>
  <si>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</si>
  <si>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</si>
  <si>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</si>
  <si>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</si>
  <si>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</si>
  <si>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</si>
  <si>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</si>
  <si>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</si>
  <si>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</si>
  <si>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</si>
  <si>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</si>
  <si>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</si>
  <si>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</si>
  <si>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</si>
  <si>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</si>
  <si>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</si>
  <si>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</si>
  <si>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</si>
  <si>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</si>
  <si>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</si>
  <si>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</si>
  <si>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</si>
  <si>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</si>
  <si>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</si>
  <si>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</si>
  <si>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</si>
  <si>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</si>
  <si>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</si>
  <si>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</si>
  <si>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</si>
  <si>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</si>
  <si>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</si>
  <si>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</si>
  <si>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</si>
  <si>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</si>
  <si>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</si>
  <si>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</si>
  <si>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</si>
  <si>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</si>
  <si>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</si>
  <si>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</si>
  <si>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</si>
  <si>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</si>
  <si>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</si>
  <si>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</si>
  <si>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</si>
  <si>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</si>
  <si>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</si>
  <si>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</si>
  <si>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</si>
  <si>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</si>
  <si>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</si>
  <si>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</si>
  <si>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</si>
  <si>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</si>
  <si>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</si>
  <si>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</si>
  <si>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</si>
  <si>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</si>
  <si>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</si>
  <si>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</si>
  <si>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</si>
  <si>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</si>
  <si>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</si>
  <si>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</si>
  <si>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</si>
  <si>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</si>
  <si>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</si>
  <si>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</si>
  <si>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</si>
  <si>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</si>
  <si>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</si>
  <si>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</si>
  <si>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</si>
  <si>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</si>
  <si>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</si>
  <si>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</si>
  <si>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</si>
  <si>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</si>
  <si>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</si>
  <si>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</si>
  <si>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</si>
  <si>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</si>
  <si>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</si>
  <si>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</si>
  <si>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</si>
  <si>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</si>
  <si>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</si>
  <si>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</si>
  <si>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</si>
  <si>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</si>
  <si>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</si>
  <si>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</si>
  <si>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</si>
  <si>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</si>
  <si>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</si>
  <si>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</si>
  <si>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</si>
  <si>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</si>
  <si>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</si>
  <si>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</si>
  <si>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</si>
  <si>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</si>
  <si>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</si>
  <si>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</si>
  <si>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</si>
  <si>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</si>
  <si>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</si>
  <si>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</si>
  <si>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</si>
  <si>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</si>
  <si>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</si>
  <si>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</si>
  <si>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</si>
  <si>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</si>
  <si>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</si>
  <si>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</si>
  <si>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</si>
  <si>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</si>
  <si>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</si>
  <si>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</si>
  <si>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</si>
  <si>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</si>
  <si>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</si>
  <si>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</si>
  <si>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</si>
  <si>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</si>
  <si>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</si>
  <si>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</si>
  <si>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</si>
  <si>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</si>
  <si>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</si>
  <si>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</si>
  <si>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</si>
  <si>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</si>
  <si>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</si>
  <si>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</si>
  <si>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</si>
  <si>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</si>
  <si>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</si>
  <si>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</si>
  <si>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</si>
  <si>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</si>
  <si>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</si>
  <si>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</si>
  <si>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</si>
  <si>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</si>
  <si>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</si>
  <si>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</si>
  <si>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</si>
  <si>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</si>
  <si>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</si>
  <si>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</si>
  <si>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</si>
  <si>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</si>
  <si>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</si>
  <si>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</si>
  <si>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</si>
  <si>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</si>
  <si>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</si>
  <si>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</si>
  <si>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</si>
  <si>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</si>
  <si>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</si>
  <si>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</si>
  <si>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</si>
  <si>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</si>
  <si>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</si>
  <si>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</si>
  <si>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</si>
  <si>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</si>
  <si>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</si>
  <si>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</si>
  <si>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</si>
  <si>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</si>
  <si>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</si>
  <si>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</si>
  <si>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</si>
  <si>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</si>
  <si>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</si>
  <si>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</si>
  <si>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</si>
  <si>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</si>
  <si>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</si>
  <si>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</si>
  <si>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</si>
  <si>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</si>
  <si>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</si>
  <si>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</si>
  <si>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</si>
  <si>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</si>
  <si>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</si>
  <si>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</si>
  <si>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</si>
  <si>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</si>
  <si>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</si>
  <si>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</si>
  <si>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</si>
  <si>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</si>
  <si>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</si>
  <si>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</si>
  <si>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</si>
  <si>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</si>
  <si>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</si>
  <si>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</si>
  <si>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</si>
  <si>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</si>
  <si>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</si>
  <si>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</si>
  <si>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</si>
  <si>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</si>
  <si>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</si>
  <si>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</si>
  <si>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</si>
  <si>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</si>
  <si>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</si>
  <si>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</si>
  <si>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</si>
  <si>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</si>
  <si>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</si>
  <si>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</si>
  <si>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</si>
  <si>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</si>
  <si>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</si>
  <si>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</si>
  <si>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</si>
  <si>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</si>
  <si>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</si>
  <si>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</si>
  <si>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</si>
  <si>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</si>
  <si>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</si>
  <si>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</si>
  <si>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</si>
  <si>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</si>
  <si>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</si>
  <si>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</si>
  <si>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</si>
  <si>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</si>
  <si>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</si>
  <si>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</si>
  <si>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</si>
  <si>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</si>
  <si>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</si>
  <si>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</si>
  <si>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</si>
  <si>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</si>
  <si>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</si>
  <si>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</si>
  <si>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</si>
  <si>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</si>
  <si>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</si>
  <si>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</si>
  <si>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</si>
  <si>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</si>
  <si>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</si>
  <si>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</si>
  <si>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</si>
  <si>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</si>
  <si>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</si>
  <si>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</si>
  <si>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</si>
  <si>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</si>
  <si>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</si>
  <si>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</si>
  <si>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</si>
  <si>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</si>
  <si>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</si>
  <si>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</si>
  <si>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</si>
  <si>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</si>
  <si>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</si>
  <si>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</si>
  <si>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</si>
  <si>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</si>
  <si>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</si>
  <si>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</si>
  <si>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</si>
  <si>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</si>
  <si>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</si>
  <si>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</si>
  <si>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</si>
  <si>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</si>
  <si>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</si>
  <si>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</si>
  <si>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</si>
  <si>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</si>
  <si>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</si>
  <si>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</si>
  <si>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</si>
  <si>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</si>
  <si>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</si>
  <si>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</si>
  <si>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</si>
  <si>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</si>
  <si>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</si>
  <si>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</si>
  <si>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</si>
  <si>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</si>
  <si>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</si>
  <si>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</si>
  <si>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</si>
  <si>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</si>
  <si>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</si>
  <si>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</si>
  <si>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</si>
  <si>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</si>
  <si>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</si>
  <si>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</si>
  <si>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</si>
  <si>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</si>
  <si>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</si>
  <si>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</si>
  <si>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</si>
  <si>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</si>
  <si>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</si>
  <si>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</si>
  <si>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</si>
  <si>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</si>
  <si>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</si>
  <si>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</si>
  <si>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</si>
  <si>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</si>
  <si>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</si>
  <si>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</si>
  <si>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</si>
  <si>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</si>
  <si>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</si>
  <si>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</si>
  <si>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</si>
  <si>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</si>
  <si>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</si>
  <si>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</si>
  <si>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</si>
  <si>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</si>
  <si>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</si>
  <si>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</si>
  <si>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</si>
  <si>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</si>
  <si>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</si>
  <si>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</si>
  <si>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</si>
  <si>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</si>
  <si>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</si>
  <si>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</si>
  <si>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</si>
  <si>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</si>
  <si>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</si>
  <si>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</si>
  <si>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</si>
  <si>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</si>
  <si>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</si>
  <si>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</si>
  <si>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</si>
  <si>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</si>
  <si>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</si>
  <si>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</si>
  <si>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</si>
  <si>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</si>
  <si>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</si>
  <si>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</si>
  <si>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</si>
  <si>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</si>
  <si>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</si>
  <si>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</si>
  <si>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</si>
  <si>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</si>
  <si>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</si>
  <si>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</si>
  <si>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</si>
  <si>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</si>
  <si>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</si>
  <si>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</si>
  <si>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</si>
  <si>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</si>
  <si>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</si>
  <si>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</si>
  <si>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</si>
  <si>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</si>
  <si>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</si>
  <si>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</si>
  <si>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</si>
  <si>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</si>
  <si>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</si>
  <si>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</si>
  <si>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</si>
  <si>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</si>
  <si>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</si>
  <si>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</si>
  <si>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</si>
  <si>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</si>
  <si>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</si>
  <si>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</si>
  <si>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</si>
  <si>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</si>
  <si>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</si>
  <si>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</si>
  <si>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</si>
  <si>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</si>
  <si>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</si>
  <si>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</si>
  <si>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</si>
  <si>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</si>
  <si>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</si>
  <si>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</si>
  <si>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</si>
  <si>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</si>
  <si>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</si>
  <si>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</si>
  <si>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</si>
  <si>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</si>
  <si>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</si>
  <si>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</si>
  <si>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</si>
  <si>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</si>
  <si>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</si>
  <si>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</si>
  <si>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</si>
  <si>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</si>
  <si>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</si>
  <si>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</si>
  <si>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</si>
  <si>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</si>
  <si>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</si>
  <si>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</si>
  <si>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</si>
  <si>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</si>
  <si>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</si>
  <si>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</si>
  <si>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</si>
  <si>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</si>
  <si>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</si>
  <si>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</si>
  <si>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</si>
  <si>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</si>
  <si>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</si>
  <si>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</si>
  <si>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</si>
  <si>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</si>
  <si>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</si>
  <si>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</si>
  <si>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</si>
  <si>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</si>
  <si>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</si>
  <si>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</si>
  <si>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</si>
  <si>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</si>
  <si>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</si>
  <si>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</si>
  <si>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</si>
  <si>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</si>
  <si>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</si>
  <si>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</si>
  <si>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</si>
  <si>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</si>
  <si>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</si>
  <si>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</si>
  <si>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</si>
  <si>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</si>
  <si>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</si>
  <si>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</si>
  <si>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</si>
  <si>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</si>
  <si>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</si>
  <si>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</si>
  <si>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</si>
  <si>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</si>
  <si>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</si>
  <si>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</si>
  <si>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</si>
  <si>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</si>
  <si>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</si>
  <si>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</si>
  <si>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</si>
  <si>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</si>
  <si>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</si>
  <si>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</si>
  <si>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</si>
  <si>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</si>
  <si>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</si>
  <si>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</si>
  <si>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</si>
  <si>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</si>
  <si>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</si>
  <si>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</si>
  <si>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</si>
  <si>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</si>
  <si>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</si>
  <si>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</si>
  <si>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</si>
  <si>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</si>
  <si>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</si>
  <si>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</si>
  <si>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</si>
  <si>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</si>
  <si>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</si>
  <si>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</si>
  <si>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</si>
  <si>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</si>
  <si>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</si>
  <si>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</si>
  <si>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</si>
  <si>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</si>
  <si>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</si>
  <si>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</si>
  <si>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</si>
  <si>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</si>
  <si>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</si>
  <si>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</si>
  <si>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</si>
  <si>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</si>
  <si>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</si>
  <si>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</si>
  <si>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</si>
  <si>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</si>
  <si>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</si>
  <si>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</si>
  <si>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</si>
  <si>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</si>
  <si>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</si>
  <si>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</si>
  <si>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</si>
  <si>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</si>
  <si>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</si>
  <si>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</si>
  <si>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</si>
  <si>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</si>
  <si>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</si>
  <si>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</si>
  <si>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</si>
  <si>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</si>
  <si>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</si>
  <si>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</si>
  <si>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</si>
  <si>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</si>
  <si>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</si>
  <si>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</si>
  <si>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</si>
  <si>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</si>
  <si>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</si>
  <si>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</si>
  <si>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</si>
  <si>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</si>
  <si>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</si>
  <si>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</si>
  <si>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</si>
  <si>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</si>
  <si>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</si>
  <si>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</si>
  <si>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</si>
  <si>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</si>
  <si>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</si>
  <si>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</si>
  <si>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</si>
  <si>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</si>
  <si>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</si>
  <si>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</si>
  <si>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</si>
  <si>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</si>
  <si>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</si>
  <si>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</si>
  <si>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</si>
  <si>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</si>
  <si>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</si>
  <si>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</si>
  <si>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</si>
  <si>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</si>
  <si>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</si>
  <si>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</si>
  <si>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</si>
  <si>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</si>
  <si>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</si>
  <si>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</si>
  <si>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</si>
  <si>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</si>
  <si>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</si>
  <si>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</si>
  <si>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</si>
  <si>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</si>
  <si>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</si>
  <si>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</si>
  <si>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</si>
  <si>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</si>
  <si>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</si>
  <si>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</si>
  <si>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</si>
  <si>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</si>
  <si>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</si>
  <si>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</si>
  <si>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</si>
  <si>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</si>
  <si>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</si>
  <si>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</si>
  <si>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</si>
  <si>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</si>
  <si>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</si>
  <si>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</si>
  <si>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</si>
  <si>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</si>
  <si>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</si>
  <si>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</si>
  <si>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</si>
  <si>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</si>
  <si>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</si>
  <si>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</si>
  <si>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</si>
  <si>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</si>
  <si>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</si>
  <si>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</si>
  <si>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</si>
  <si>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</si>
  <si>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</si>
  <si>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</si>
  <si>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</si>
  <si>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</si>
  <si>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</si>
  <si>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</si>
  <si>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</si>
  <si>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</si>
  <si>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</si>
  <si>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</si>
  <si>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</si>
  <si>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</si>
  <si>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</si>
  <si>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</si>
  <si>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</si>
  <si>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</si>
  <si>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</si>
  <si>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</si>
  <si>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</si>
  <si>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</si>
  <si>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</si>
  <si>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</si>
  <si>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</si>
  <si>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</si>
  <si>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</si>
  <si>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</si>
  <si>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</si>
  <si>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</si>
  <si>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</si>
  <si>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</si>
  <si>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</si>
  <si>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</si>
  <si>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</si>
  <si>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</si>
  <si>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</si>
  <si>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</si>
  <si>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</si>
  <si>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</si>
  <si>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</si>
  <si>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</si>
  <si>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</si>
  <si>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</si>
  <si>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</si>
  <si>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</si>
  <si>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</si>
  <si>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</si>
  <si>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</si>
  <si>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</si>
  <si>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</si>
  <si>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</si>
  <si>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</si>
  <si>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</si>
  <si>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</si>
  <si>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</si>
  <si>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</si>
  <si>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</si>
  <si>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</si>
  <si>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</si>
  <si>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</si>
  <si>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</si>
  <si>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</si>
  <si>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</si>
  <si>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</si>
  <si>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</si>
  <si>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</si>
  <si>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</si>
  <si>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</si>
  <si>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</si>
  <si>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</si>
  <si>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</si>
  <si>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</si>
  <si>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</si>
  <si>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</si>
  <si>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</si>
  <si>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</si>
  <si>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</si>
  <si>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</si>
  <si>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</si>
  <si>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</si>
  <si>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</si>
  <si>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</si>
  <si>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</si>
  <si>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</si>
  <si>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</si>
  <si>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</si>
  <si>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</si>
  <si>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</si>
  <si>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</si>
  <si>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</si>
  <si>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</si>
  <si>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</si>
  <si>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</si>
  <si>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</si>
  <si>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</si>
  <si>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</si>
  <si>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</si>
  <si>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</si>
  <si>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</si>
  <si>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</si>
  <si>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</si>
  <si>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</si>
  <si>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</si>
  <si>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</si>
  <si>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</si>
  <si>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</si>
  <si>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</si>
  <si>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</si>
  <si>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</si>
  <si>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</si>
  <si>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</si>
  <si>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</si>
  <si>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</si>
  <si>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</si>
  <si>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</si>
  <si>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</si>
  <si>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</si>
  <si>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</si>
  <si>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</si>
  <si>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</si>
  <si>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</si>
  <si>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</si>
  <si>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</si>
  <si>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</si>
  <si>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</si>
  <si>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</si>
  <si>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</si>
  <si>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</si>
  <si>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</si>
  <si>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</si>
  <si>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</si>
  <si>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</si>
  <si>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</si>
  <si>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</si>
  <si>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</si>
  <si>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</si>
  <si>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</si>
  <si>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</si>
  <si>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</si>
  <si>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</si>
  <si>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</si>
  <si>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</si>
  <si>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</si>
  <si>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</si>
  <si>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</si>
  <si>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</si>
  <si>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</si>
  <si>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</si>
  <si>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</si>
  <si>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</si>
  <si>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</si>
  <si>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</si>
  <si>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</si>
  <si>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</si>
  <si>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</si>
  <si>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</si>
  <si>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</si>
  <si>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</si>
  <si>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</si>
  <si>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</si>
  <si>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</si>
  <si>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</si>
  <si>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</si>
  <si>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</si>
  <si>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</si>
  <si>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</si>
  <si>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</si>
  <si>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</si>
  <si>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</si>
  <si>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</si>
  <si>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</si>
  <si>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</si>
  <si>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</si>
  <si>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</si>
  <si>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</si>
  <si>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</si>
  <si>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</si>
  <si>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</si>
  <si>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</si>
  <si>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</si>
  <si>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</si>
  <si>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</si>
  <si>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</si>
  <si>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</si>
  <si>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</si>
  <si>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</si>
  <si>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</si>
  <si>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</si>
  <si>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</si>
  <si>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</si>
  <si>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</si>
  <si>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</si>
  <si>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</si>
  <si>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</si>
  <si>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</si>
  <si>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</si>
  <si>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</si>
  <si>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</si>
  <si>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</si>
  <si>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</si>
  <si>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</si>
  <si>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</si>
  <si>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</si>
  <si>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</si>
  <si>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</si>
  <si>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</si>
  <si>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</si>
  <si>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</si>
  <si>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</si>
  <si>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</si>
  <si>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</si>
  <si>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</si>
  <si>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</si>
  <si>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</si>
  <si>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</si>
  <si>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</si>
  <si>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</si>
  <si>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</si>
  <si>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</si>
  <si>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</si>
  <si>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</si>
  <si>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</si>
  <si>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</si>
  <si>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</si>
  <si>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</si>
  <si>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</si>
  <si>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</si>
  <si>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</si>
  <si>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</si>
  <si>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</si>
  <si>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</si>
  <si>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</si>
  <si>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</si>
  <si>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</si>
  <si>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</si>
  <si>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</si>
  <si>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</si>
  <si>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</si>
  <si>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</si>
  <si>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</si>
  <si>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</si>
  <si>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</si>
  <si>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</si>
  <si>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</si>
  <si>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</si>
  <si>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</si>
  <si>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</si>
  <si>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</si>
  <si>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</si>
  <si>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</si>
  <si>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</si>
  <si>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</si>
  <si>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</si>
  <si>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</si>
  <si>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</si>
  <si>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</si>
  <si>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</si>
  <si>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</si>
  <si>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</si>
  <si>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</si>
  <si>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</si>
  <si>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</si>
  <si>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</si>
  <si>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</si>
  <si>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</si>
  <si>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</si>
  <si>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</si>
  <si>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</si>
  <si>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</si>
  <si>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</si>
  <si>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</si>
  <si>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</si>
  <si>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</si>
  <si>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</si>
  <si>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</si>
  <si>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</si>
  <si>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</si>
  <si>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</si>
  <si>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</si>
  <si>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</si>
  <si>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</si>
  <si>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</si>
  <si>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</si>
  <si>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</si>
  <si>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</si>
  <si>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</si>
  <si>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</si>
  <si>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</si>
  <si>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</si>
  <si>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</si>
  <si>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</si>
  <si>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</si>
  <si>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</si>
  <si>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</si>
  <si>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</si>
  <si>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</si>
  <si>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</si>
  <si>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</si>
  <si>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</si>
  <si>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</si>
  <si>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</si>
  <si>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</si>
  <si>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</si>
  <si>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</si>
  <si>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</si>
  <si>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</si>
  <si>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</si>
  <si>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</si>
  <si>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</si>
  <si>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</si>
  <si>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</si>
  <si>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</si>
  <si>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</si>
  <si>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</si>
  <si>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</si>
  <si>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</si>
  <si>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</si>
  <si>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</si>
  <si>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</si>
  <si>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</si>
  <si>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</si>
  <si>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</si>
  <si>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</si>
  <si>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</si>
  <si>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</si>
  <si>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</si>
  <si>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</si>
  <si>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</si>
  <si>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</si>
  <si>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</si>
  <si>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</si>
  <si>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</si>
  <si>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</si>
  <si>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</si>
  <si>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</si>
  <si>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</si>
  <si>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</si>
  <si>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</si>
  <si>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</si>
  <si>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</si>
  <si>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</si>
  <si>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</si>
  <si>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</si>
  <si>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</si>
  <si>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</si>
  <si>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</si>
  <si>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</si>
  <si>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</si>
  <si>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</si>
  <si>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</si>
  <si>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</si>
  <si>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</si>
  <si>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</si>
  <si>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</si>
  <si>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</si>
  <si>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</si>
  <si>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</si>
  <si>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</si>
  <si>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</si>
  <si>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</si>
  <si>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</si>
  <si>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</si>
  <si>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</si>
  <si>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</si>
  <si>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</si>
  <si>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</si>
  <si>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</si>
  <si>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</si>
  <si>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</si>
  <si>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</si>
  <si>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</si>
  <si>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</si>
  <si>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</si>
  <si>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</si>
  <si>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</si>
  <si>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</si>
  <si>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</si>
  <si>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</si>
  <si>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</si>
  <si>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</si>
  <si>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</si>
  <si>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</si>
  <si>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</si>
  <si>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</si>
  <si>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</si>
  <si>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</si>
  <si>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</si>
  <si>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</si>
  <si>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</si>
  <si>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</si>
  <si>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</si>
  <si>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</si>
  <si>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</si>
  <si>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</si>
  <si>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</si>
  <si>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</si>
  <si>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</si>
  <si>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</si>
  <si>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</si>
  <si>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</si>
  <si>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</si>
  <si>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</si>
  <si>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</si>
  <si>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</si>
  <si>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</si>
  <si>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</si>
  <si>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</si>
  <si>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</si>
  <si>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</si>
  <si>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</si>
  <si>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</si>
  <si>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</si>
  <si>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</si>
  <si>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</si>
  <si>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</si>
  <si>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</si>
  <si>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</si>
  <si>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</si>
  <si>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</si>
  <si>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</si>
  <si>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</si>
  <si>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</si>
  <si>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</si>
  <si>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</si>
  <si>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</si>
  <si>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</si>
  <si>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</si>
  <si>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</si>
  <si>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</si>
  <si>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</si>
  <si>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</si>
  <si>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</si>
  <si>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</si>
  <si>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</si>
  <si>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</si>
  <si>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</si>
  <si>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</si>
  <si>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</si>
  <si>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</si>
  <si>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</si>
  <si>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</si>
  <si>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</si>
  <si>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</si>
  <si>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</si>
  <si>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</si>
  <si>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</si>
  <si>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</si>
  <si>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</si>
  <si>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</si>
  <si>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</si>
  <si>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</si>
  <si>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</si>
  <si>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</si>
  <si>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</si>
  <si>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</si>
  <si>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</si>
  <si>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</si>
  <si>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</si>
  <si>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</si>
  <si>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</si>
  <si>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</si>
  <si>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</si>
  <si>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</si>
  <si>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</si>
  <si>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</si>
  <si>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</si>
  <si>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</si>
  <si>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</si>
  <si>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</si>
  <si>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</si>
  <si>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</si>
  <si>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</si>
  <si>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</si>
  <si>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</si>
  <si>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</si>
  <si>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</si>
  <si>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</si>
  <si>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</si>
  <si>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</si>
  <si>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</si>
  <si>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</si>
  <si>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</si>
  <si>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</si>
  <si>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</si>
  <si>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</si>
  <si>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</si>
  <si>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</si>
  <si>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</si>
  <si>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</si>
  <si>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</si>
  <si>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</si>
  <si>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</si>
  <si>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</si>
  <si>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</si>
  <si>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</si>
  <si>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</si>
  <si>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</si>
  <si>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</si>
  <si>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</si>
  <si>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</si>
  <si>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</si>
  <si>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</si>
  <si>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</si>
  <si>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</si>
  <si>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</si>
  <si>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</si>
  <si>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</si>
  <si>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</si>
  <si>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</si>
  <si>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</si>
  <si>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</si>
  <si>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</si>
  <si>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</si>
  <si>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</si>
  <si>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</si>
  <si>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</si>
  <si>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</si>
  <si>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</si>
  <si>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</si>
  <si>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</si>
  <si>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</si>
  <si>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</si>
  <si>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</si>
  <si>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</si>
  <si>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</si>
  <si>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</si>
  <si>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</si>
  <si>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</si>
  <si>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</si>
  <si>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</si>
  <si>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</si>
  <si>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</si>
  <si>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</si>
  <si>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</si>
  <si>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</si>
  <si>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</si>
  <si>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</si>
  <si>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</si>
  <si>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</si>
  <si>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</si>
  <si>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</si>
  <si>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</si>
  <si>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</si>
  <si>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</si>
  <si>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</si>
  <si>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</si>
  <si>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</si>
  <si>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</si>
  <si>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</si>
  <si>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</si>
  <si>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</si>
  <si>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</si>
  <si>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</si>
  <si>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</si>
  <si>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</si>
  <si>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</si>
  <si>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</si>
  <si>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</si>
  <si>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</si>
  <si>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</si>
  <si>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</si>
  <si>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</si>
  <si>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</si>
  <si>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</si>
  <si>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</si>
  <si>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</si>
  <si>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</si>
  <si>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</si>
  <si>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</si>
  <si>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</si>
  <si>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</si>
  <si>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</si>
  <si>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</si>
  <si>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</si>
  <si>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</si>
  <si>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</si>
  <si>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</si>
  <si>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</si>
  <si>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</si>
  <si>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</si>
  <si>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</si>
  <si>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</si>
  <si>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</si>
  <si>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</si>
  <si>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</si>
  <si>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</si>
  <si>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</si>
  <si>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</si>
  <si>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</si>
  <si>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</si>
  <si>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</si>
  <si>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</si>
  <si>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</si>
  <si>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</si>
  <si>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</si>
  <si>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</si>
  <si>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</si>
  <si>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</si>
  <si>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</si>
  <si>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</si>
  <si>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</si>
  <si>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</si>
  <si>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</si>
  <si>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</si>
  <si>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</si>
  <si>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</si>
  <si>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</si>
  <si>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</si>
  <si>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</si>
  <si>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</si>
  <si>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</si>
  <si>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</si>
  <si>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</si>
  <si>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</si>
  <si>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</si>
  <si>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</si>
  <si>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</si>
  <si>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</si>
  <si>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</si>
  <si>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</si>
  <si>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</si>
  <si>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</si>
  <si>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</si>
  <si>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</si>
  <si>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</si>
  <si>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</si>
  <si>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</si>
  <si>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</si>
  <si>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</si>
  <si>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</si>
  <si>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</si>
  <si>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</si>
  <si>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</si>
  <si>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</si>
  <si>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</si>
  <si>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</si>
  <si>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</si>
  <si>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</si>
  <si>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</si>
  <si>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</si>
  <si>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</si>
  <si>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</si>
  <si>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</si>
  <si>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</si>
  <si>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</si>
  <si>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</si>
  <si>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</si>
  <si>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</si>
  <si>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</si>
  <si>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</si>
  <si>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</si>
  <si>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</si>
  <si>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</si>
  <si>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</si>
  <si>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</si>
  <si>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</si>
  <si>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</si>
  <si>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</si>
  <si>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</si>
  <si>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</si>
  <si>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</si>
  <si>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</si>
  <si>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</si>
  <si>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</si>
  <si>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</si>
  <si>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</si>
  <si>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</si>
  <si>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</si>
  <si>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</si>
  <si>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</si>
  <si>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</si>
  <si>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</si>
  <si>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</si>
  <si>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</si>
  <si>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</si>
  <si>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</si>
  <si>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</si>
  <si>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</si>
  <si>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</si>
  <si>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</si>
  <si>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</si>
  <si>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</si>
  <si>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</si>
  <si>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</si>
  <si>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</si>
  <si>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</si>
  <si>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</si>
  <si>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</si>
  <si>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</si>
  <si>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</si>
  <si>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</si>
  <si>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</si>
  <si>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</si>
  <si>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</si>
  <si>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</si>
  <si>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</si>
  <si>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</si>
  <si>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</si>
  <si>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</si>
  <si>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</si>
  <si>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</si>
  <si>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</si>
  <si>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</si>
  <si>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</si>
  <si>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</si>
  <si>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</si>
  <si>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</si>
  <si>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</si>
  <si>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</si>
  <si>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</si>
  <si>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</si>
  <si>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</si>
  <si>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</si>
  <si>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</si>
  <si>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</si>
  <si>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</si>
  <si>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</si>
  <si>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</si>
  <si>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</si>
  <si>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</si>
  <si>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</si>
  <si>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</si>
  <si>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</si>
  <si>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</si>
  <si>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</si>
  <si>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</si>
  <si>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</si>
  <si>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</si>
  <si>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</si>
  <si>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</si>
  <si>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</si>
  <si>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</si>
  <si>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</si>
  <si>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</si>
  <si>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</si>
  <si>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</si>
  <si>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</si>
  <si>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</si>
  <si>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</si>
  <si>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</si>
  <si>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</si>
  <si>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</si>
  <si>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</si>
  <si>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</si>
  <si>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</si>
  <si>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</si>
  <si>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</si>
  <si>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</si>
  <si>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</si>
  <si>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</si>
  <si>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</si>
  <si>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</si>
  <si>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</si>
  <si>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</si>
  <si>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</si>
  <si>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</si>
  <si>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</si>
  <si>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</si>
  <si>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</si>
  <si>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</si>
  <si>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</si>
  <si>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</si>
  <si>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</si>
  <si>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</si>
  <si>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</si>
  <si>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</si>
  <si>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</si>
  <si>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</si>
  <si>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</si>
  <si>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</si>
  <si>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</si>
  <si>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</si>
  <si>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</si>
  <si>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</si>
  <si>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</si>
  <si>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</si>
  <si>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</si>
  <si>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</si>
  <si>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</si>
  <si>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</si>
  <si>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</si>
  <si>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</si>
  <si>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</si>
  <si>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</si>
  <si>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</si>
  <si>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</si>
  <si>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</si>
  <si>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</si>
  <si>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</si>
  <si>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</si>
  <si>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</si>
  <si>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</si>
  <si>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</si>
  <si>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</si>
  <si>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</si>
  <si>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</si>
  <si>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</si>
  <si>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</si>
  <si>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</si>
  <si>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</si>
  <si>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</si>
  <si>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</si>
  <si>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</si>
  <si>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</si>
  <si>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</si>
  <si>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</si>
  <si>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</si>
  <si>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</si>
  <si>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</si>
  <si>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</si>
  <si>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</si>
  <si>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</si>
  <si>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</si>
  <si>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</si>
  <si>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</si>
  <si>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</si>
  <si>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</si>
  <si>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</si>
  <si>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</si>
  <si>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</si>
  <si>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</si>
  <si>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</si>
  <si>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</si>
  <si>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</si>
  <si>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</si>
  <si>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</si>
  <si>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</si>
  <si>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</si>
  <si>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</si>
  <si>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</si>
  <si>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</si>
  <si>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</si>
  <si>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</si>
  <si>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</si>
  <si>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</si>
  <si>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</si>
  <si>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</si>
  <si>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</si>
  <si>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</si>
  <si>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</si>
  <si>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</si>
  <si>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</si>
  <si>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</si>
  <si>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</si>
  <si>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</si>
  <si>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</si>
  <si>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</si>
  <si>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</si>
  <si>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</si>
  <si>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</si>
  <si>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</si>
  <si>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</si>
  <si>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</si>
  <si>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</si>
  <si>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</si>
  <si>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</si>
  <si>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</si>
  <si>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</si>
  <si>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</si>
  <si>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</si>
  <si>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</si>
  <si>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</si>
  <si>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</si>
  <si>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</si>
  <si>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</si>
  <si>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</si>
  <si>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</si>
  <si>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</si>
  <si>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</si>
  <si>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</si>
  <si>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</si>
  <si>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</si>
  <si>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</si>
  <si>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</si>
  <si>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</si>
  <si>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</si>
  <si>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</si>
  <si>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</si>
  <si>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</si>
  <si>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</si>
  <si>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</si>
  <si>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</si>
  <si>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</si>
  <si>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</si>
  <si>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</si>
  <si>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</si>
  <si>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</si>
  <si>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</si>
  <si>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</si>
  <si>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</si>
  <si>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</si>
  <si>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</si>
  <si>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</si>
  <si>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</si>
  <si>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</si>
  <si>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</si>
  <si>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</si>
  <si>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</si>
  <si>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</si>
  <si>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</si>
  <si>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</si>
  <si>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</si>
  <si>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</si>
  <si>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</si>
  <si>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</si>
  <si>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</si>
  <si>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</si>
  <si>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</si>
  <si>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</si>
  <si>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</si>
  <si>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</si>
  <si>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</si>
  <si>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</si>
  <si>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</si>
  <si>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</si>
  <si>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</si>
  <si>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</si>
  <si>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</si>
  <si>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</si>
  <si>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</si>
  <si>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</si>
  <si>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</si>
  <si>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</si>
  <si>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</si>
  <si>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</si>
  <si>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</si>
  <si>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</si>
  <si>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</si>
  <si>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</si>
  <si>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</si>
  <si>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</si>
  <si>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</si>
  <si>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</si>
  <si>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</si>
  <si>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</si>
  <si>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</si>
  <si>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</si>
  <si>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</si>
  <si>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</si>
  <si>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</si>
  <si>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</si>
  <si>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</si>
  <si>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</si>
  <si>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</si>
  <si>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</si>
  <si>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</si>
  <si>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</si>
  <si>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</si>
  <si>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</si>
  <si>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</si>
  <si>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</si>
  <si>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</si>
  <si>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</si>
  <si>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</si>
  <si>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</si>
  <si>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</si>
  <si>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</si>
  <si>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</si>
  <si>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</si>
  <si>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</si>
  <si>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</si>
  <si>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</si>
  <si>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</si>
  <si>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</si>
  <si>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</si>
  <si>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</si>
  <si>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</si>
  <si>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</si>
  <si>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</si>
  <si>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</si>
  <si>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</si>
  <si>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</si>
  <si>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</si>
  <si>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</si>
  <si>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</si>
  <si>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</si>
  <si>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</si>
  <si>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</si>
  <si>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</si>
  <si>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</si>
  <si>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</si>
  <si>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</si>
  <si>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</si>
  <si>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</si>
  <si>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</si>
  <si>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</si>
  <si>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</si>
  <si>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</si>
  <si>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</si>
  <si>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</si>
  <si>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</si>
  <si>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</si>
  <si>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</si>
  <si>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</si>
  <si>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</si>
  <si>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</si>
  <si>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</si>
  <si>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</si>
  <si>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</si>
  <si>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</si>
  <si>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</si>
  <si>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</si>
  <si>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</si>
  <si>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</si>
  <si>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</si>
  <si>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</si>
  <si>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</si>
  <si>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</si>
  <si>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</si>
  <si>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</si>
  <si>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</si>
  <si>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</si>
  <si>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</si>
  <si>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</si>
  <si>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</si>
  <si>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</si>
  <si>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</si>
  <si>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</si>
  <si>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</si>
  <si>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</si>
  <si>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</si>
  <si>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</si>
  <si>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</si>
  <si>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</si>
  <si>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</si>
  <si>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</si>
  <si>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</si>
  <si>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</si>
  <si>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</si>
  <si>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</si>
  <si>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</si>
  <si>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</si>
  <si>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</si>
  <si>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</si>
  <si>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</si>
  <si>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</si>
  <si>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</si>
  <si>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</si>
  <si>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</si>
  <si>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</si>
  <si>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</si>
  <si>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</si>
  <si>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</si>
  <si>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</si>
  <si>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</si>
  <si>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</si>
  <si>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</si>
  <si>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</si>
  <si>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</si>
  <si>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</si>
  <si>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</si>
  <si>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</si>
  <si>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</si>
  <si>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</si>
  <si>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</si>
  <si>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</si>
  <si>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</si>
  <si>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</si>
  <si>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</si>
  <si>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</si>
  <si>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</si>
  <si>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</si>
  <si>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</si>
  <si>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</si>
  <si>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</si>
  <si>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</si>
  <si>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</si>
  <si>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</si>
  <si>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</si>
  <si>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</si>
  <si>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</si>
  <si>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</si>
  <si>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</si>
  <si>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</si>
  <si>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</si>
  <si>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</si>
  <si>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</si>
  <si>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</si>
  <si>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</si>
  <si>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</si>
  <si>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</si>
  <si>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</si>
  <si>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</si>
  <si>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</si>
  <si>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</si>
  <si>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</si>
  <si>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</si>
  <si>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</si>
  <si>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</si>
  <si>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</si>
  <si>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</si>
  <si>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</si>
  <si>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</si>
  <si>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</si>
  <si>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</si>
  <si>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</si>
  <si>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</si>
  <si>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</si>
  <si>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</si>
  <si>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</si>
  <si>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</si>
  <si>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</si>
  <si>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</si>
  <si>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</si>
  <si>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</si>
  <si>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</si>
  <si>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</si>
  <si>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</si>
  <si>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</si>
  <si>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</si>
  <si>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</si>
  <si>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</si>
  <si>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</si>
  <si>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</si>
  <si>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</si>
  <si>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</si>
  <si>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</si>
  <si>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</si>
  <si>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</si>
  <si>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</si>
  <si>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</si>
  <si>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</si>
  <si>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</si>
  <si>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</si>
  <si>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</si>
  <si>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</si>
  <si>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</si>
  <si>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</si>
  <si>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</si>
  <si>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</si>
  <si>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</si>
  <si>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</si>
  <si>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</si>
  <si>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</si>
  <si>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</si>
  <si>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</si>
  <si>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</si>
  <si>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</si>
  <si>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</si>
  <si>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</si>
  <si>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</si>
  <si>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</si>
  <si>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</si>
  <si>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</si>
  <si>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</si>
  <si>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</si>
  <si>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</si>
  <si>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</si>
  <si>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</si>
  <si>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</si>
  <si>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</si>
  <si>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</si>
  <si>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</si>
  <si>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</si>
  <si>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</si>
  <si>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</si>
  <si>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</si>
  <si>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</si>
  <si>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</si>
  <si>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</si>
  <si>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</si>
  <si>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</si>
  <si>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</si>
  <si>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</si>
  <si>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</si>
  <si>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</si>
  <si>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</si>
  <si>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</si>
  <si>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</si>
  <si>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</si>
  <si>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</si>
  <si>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</si>
  <si>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</si>
  <si>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</si>
  <si>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</si>
  <si>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</si>
  <si>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</si>
  <si>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</si>
  <si>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</si>
  <si>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</si>
  <si>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</si>
  <si>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</si>
  <si>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</si>
  <si>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</si>
  <si>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</si>
  <si>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</si>
  <si>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</si>
  <si>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</si>
  <si>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</si>
  <si>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</si>
  <si>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</si>
  <si>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</si>
  <si>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</si>
  <si>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</si>
  <si>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</si>
  <si>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</si>
  <si>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</si>
  <si>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</si>
  <si>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</si>
  <si>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</si>
  <si>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</si>
  <si>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</si>
  <si>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</si>
  <si>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</si>
  <si>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</si>
  <si>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</si>
  <si>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</si>
  <si>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</si>
  <si>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</si>
  <si>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</si>
  <si>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</si>
  <si>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</si>
  <si>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</si>
  <si>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</si>
  <si>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</si>
  <si>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</si>
  <si>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</si>
  <si>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</si>
  <si>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</si>
  <si>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</si>
  <si>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</si>
  <si>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</si>
  <si>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</si>
  <si>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</si>
  <si>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</si>
  <si>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</si>
  <si>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</si>
  <si>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</si>
  <si>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</si>
  <si>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</si>
  <si>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</si>
  <si>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</si>
  <si>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</si>
  <si>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</si>
  <si>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</si>
  <si>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</si>
  <si>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</si>
  <si>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</si>
  <si>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</si>
  <si>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</si>
  <si>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</si>
  <si>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</si>
  <si>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</si>
  <si>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</si>
  <si>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</si>
  <si>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</si>
  <si>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</si>
  <si>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</si>
  <si>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</si>
  <si>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</si>
  <si>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</si>
  <si>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</si>
  <si>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</si>
  <si>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</si>
  <si>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</si>
  <si>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</si>
  <si>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</si>
  <si>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</si>
  <si>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</si>
  <si>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</si>
  <si>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</si>
  <si>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</si>
  <si>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</si>
  <si>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</si>
  <si>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</si>
  <si>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</si>
  <si>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</si>
  <si>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</si>
  <si>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</si>
  <si>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</si>
  <si>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</si>
  <si>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</si>
  <si>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</si>
  <si>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</si>
  <si>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</si>
  <si>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</si>
  <si>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</si>
  <si>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</si>
  <si>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</si>
  <si>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</si>
  <si>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</si>
  <si>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</si>
  <si>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</si>
  <si>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</si>
  <si>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</si>
  <si>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</si>
  <si>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</si>
  <si>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</si>
  <si>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</si>
  <si>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</si>
  <si>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</si>
  <si>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</si>
  <si>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</si>
  <si>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</si>
  <si>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</si>
  <si>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</si>
  <si>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</si>
  <si>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</si>
  <si>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</si>
  <si>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</si>
  <si>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</si>
  <si>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</si>
  <si>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</si>
  <si>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</si>
  <si>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</si>
  <si>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</si>
  <si>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</si>
  <si>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</si>
  <si>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</si>
  <si>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</si>
  <si>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</si>
  <si>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</si>
  <si>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</si>
  <si>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</si>
  <si>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</si>
  <si>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</si>
  <si>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</si>
  <si>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</si>
  <si>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</si>
  <si>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</si>
  <si>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</si>
  <si>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</si>
  <si>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</si>
  <si>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</si>
  <si>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</si>
  <si>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</si>
  <si>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</si>
  <si>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</si>
  <si>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</si>
  <si>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</si>
  <si>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</si>
  <si>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</si>
  <si>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</si>
  <si>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</si>
  <si>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</si>
  <si>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</si>
  <si>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</si>
  <si>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</si>
  <si>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</si>
  <si>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</si>
  <si>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</si>
  <si>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</si>
  <si>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</si>
  <si>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</si>
  <si>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</si>
  <si>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</si>
  <si>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</si>
  <si>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</si>
  <si>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</si>
  <si>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</si>
  <si>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</si>
  <si>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</si>
  <si>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</si>
  <si>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</si>
  <si>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</si>
  <si>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</si>
  <si>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</si>
  <si>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</si>
  <si>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</si>
  <si>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</si>
  <si>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</si>
  <si>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</si>
  <si>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</si>
  <si>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</si>
  <si>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</si>
  <si>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</si>
  <si>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</si>
  <si>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</si>
  <si>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</si>
  <si>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</si>
  <si>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</si>
  <si>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</si>
  <si>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</si>
  <si>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</si>
  <si>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</si>
  <si>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</si>
  <si>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</si>
  <si>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</si>
  <si>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</si>
  <si>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</si>
  <si>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</si>
  <si>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</si>
  <si>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</si>
  <si>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</si>
  <si>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</si>
  <si>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</si>
  <si>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</si>
  <si>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</si>
  <si>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</si>
  <si>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</si>
  <si>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</si>
  <si>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</si>
  <si>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</si>
  <si>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</si>
  <si>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</si>
  <si>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</si>
  <si>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</si>
  <si>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</si>
  <si>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</si>
  <si>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</si>
  <si>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</si>
  <si>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</si>
  <si>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</si>
  <si>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</si>
  <si>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</si>
  <si>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</si>
  <si>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</si>
  <si>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</si>
  <si>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</si>
  <si>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</si>
  <si>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</si>
  <si>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</si>
  <si>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</si>
  <si>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</si>
  <si>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</si>
  <si>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</si>
  <si>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</si>
  <si>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</si>
  <si>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</si>
  <si>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</si>
  <si>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</si>
  <si>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</si>
  <si>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</si>
  <si>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</si>
  <si>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</si>
  <si>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</si>
  <si>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</si>
  <si>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</si>
  <si>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</si>
  <si>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</si>
  <si>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</si>
  <si>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</si>
  <si>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</si>
  <si>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</si>
  <si>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</si>
  <si>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</si>
  <si>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</si>
  <si>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</si>
  <si>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</si>
  <si>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</si>
  <si>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</si>
  <si>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</si>
  <si>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</si>
  <si>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</si>
  <si>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</si>
  <si>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</si>
  <si>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</si>
  <si>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</si>
  <si>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</si>
  <si>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</si>
  <si>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</si>
  <si>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</si>
  <si>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</si>
  <si>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</si>
  <si>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</si>
  <si>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</si>
  <si>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</si>
  <si>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</si>
  <si>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</si>
  <si>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</si>
  <si>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</si>
  <si>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</si>
  <si>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</si>
  <si>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</si>
  <si>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</si>
  <si>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</si>
  <si>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</si>
  <si>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</si>
  <si>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</si>
  <si>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</si>
  <si>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</si>
  <si>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</si>
  <si>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</si>
  <si>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</si>
  <si>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</si>
  <si>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</si>
  <si>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</si>
  <si>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</si>
  <si>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</si>
  <si>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</si>
  <si>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</si>
  <si>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</si>
  <si>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</si>
  <si>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</si>
  <si>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</si>
  <si>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</si>
  <si>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</si>
  <si>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</si>
  <si>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</si>
  <si>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</si>
  <si>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</si>
  <si>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</si>
  <si>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</si>
  <si>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</si>
  <si>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</si>
  <si>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</si>
  <si>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</si>
  <si>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</si>
  <si>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</si>
  <si>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</si>
  <si>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</si>
  <si>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</si>
  <si>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</si>
  <si>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</si>
  <si>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</si>
  <si>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</si>
  <si>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</si>
  <si>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</si>
  <si>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</si>
  <si>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</si>
  <si>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</si>
  <si>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</si>
  <si>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</si>
  <si>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</si>
  <si>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</si>
  <si>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</si>
  <si>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</si>
  <si>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</si>
  <si>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</si>
  <si>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</si>
  <si>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</si>
  <si>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</si>
  <si>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</si>
  <si>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</si>
  <si>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</si>
  <si>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</si>
  <si>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</si>
  <si>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</si>
  <si>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</si>
  <si>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</si>
  <si>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</si>
  <si>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</si>
  <si>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</si>
  <si>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</si>
  <si>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</si>
  <si>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</si>
  <si>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</si>
  <si>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</si>
  <si>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</si>
  <si>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</si>
  <si>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</si>
  <si>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</si>
  <si>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</si>
  <si>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</si>
  <si>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</si>
  <si>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</si>
  <si>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</si>
  <si>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</si>
  <si>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</si>
  <si>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</si>
  <si>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</si>
  <si>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</si>
  <si>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</si>
  <si>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</si>
  <si>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</si>
  <si>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</si>
  <si>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</si>
  <si>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</si>
  <si>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</si>
  <si>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</si>
  <si>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</si>
  <si>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</si>
  <si>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</si>
  <si>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</si>
  <si>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</si>
  <si>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</si>
  <si>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</si>
  <si>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</si>
  <si>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</si>
  <si>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</si>
  <si>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</si>
  <si>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</si>
  <si>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</si>
  <si>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</si>
  <si>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</si>
  <si>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</si>
  <si>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</si>
  <si>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</si>
  <si>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</si>
  <si>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</si>
  <si>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</si>
  <si>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</si>
  <si>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</si>
  <si>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</si>
  <si>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</si>
  <si>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</si>
  <si>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</si>
  <si>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</si>
  <si>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</si>
  <si>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</si>
  <si>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</si>
  <si>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</si>
  <si>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</si>
  <si>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</si>
  <si>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</si>
  <si>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</si>
  <si>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</si>
  <si>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</si>
  <si>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</si>
  <si>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</si>
  <si>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</si>
  <si>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</si>
  <si>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</si>
  <si>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</si>
  <si>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</si>
  <si>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</si>
  <si>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</si>
  <si>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</si>
  <si>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</si>
  <si>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</si>
  <si>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</si>
  <si>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</si>
  <si>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</si>
  <si>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</si>
  <si>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</si>
  <si>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</si>
  <si>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</si>
  <si>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</si>
  <si>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</si>
  <si>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</si>
  <si>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</si>
  <si>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</si>
  <si>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</si>
  <si>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</si>
  <si>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</si>
  <si>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</si>
  <si>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</si>
  <si>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</si>
  <si>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</si>
  <si>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</si>
  <si>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</si>
  <si>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</si>
  <si>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</si>
  <si>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</si>
  <si>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</si>
  <si>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</si>
  <si>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</si>
  <si>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</si>
  <si>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</si>
  <si>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</si>
  <si>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</si>
  <si>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</si>
  <si>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</si>
  <si>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</si>
  <si>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</si>
  <si>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</si>
  <si>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</si>
  <si>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</si>
  <si>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</si>
  <si>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</si>
  <si>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</si>
  <si>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</si>
  <si>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</si>
  <si>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</si>
  <si>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</si>
  <si>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</si>
  <si>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</si>
  <si>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</si>
  <si>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</si>
  <si>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</si>
  <si>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</si>
  <si>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</si>
  <si>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</si>
  <si>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</si>
  <si>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</si>
  <si>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</si>
  <si>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</si>
  <si>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</si>
  <si>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</si>
  <si>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</si>
  <si>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</si>
  <si>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</si>
  <si>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</si>
  <si>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</si>
  <si>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</si>
  <si>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</si>
  <si>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</si>
  <si>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</si>
  <si>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</si>
  <si>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</si>
  <si>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</si>
  <si>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</si>
  <si>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</si>
  <si>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</si>
  <si>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</si>
  <si>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</si>
  <si>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</si>
  <si>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</si>
  <si>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</si>
  <si>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</si>
  <si>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</si>
  <si>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</si>
  <si>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</si>
  <si>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</si>
  <si>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</si>
  <si>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</si>
  <si>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</si>
  <si>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</si>
  <si>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</si>
  <si>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</si>
  <si>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</si>
  <si>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</si>
  <si>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</si>
  <si>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</si>
  <si>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</si>
  <si>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</si>
  <si>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</si>
  <si>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</si>
  <si>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</si>
  <si>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</si>
  <si>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</si>
  <si>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</si>
  <si>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</si>
  <si>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</si>
  <si>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</si>
  <si>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</si>
  <si>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</si>
  <si>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</si>
  <si>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</si>
  <si>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</si>
  <si>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</si>
  <si>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</si>
  <si>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</si>
  <si>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</si>
  <si>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</si>
  <si>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</si>
  <si>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</si>
  <si>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</si>
  <si>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</si>
  <si>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</si>
  <si>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</si>
  <si>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</si>
  <si>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</si>
  <si>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</si>
  <si>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</si>
  <si>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</si>
  <si>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</si>
  <si>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</si>
  <si>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</si>
  <si>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</si>
  <si>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</si>
  <si>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</si>
  <si>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</si>
  <si>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</si>
  <si>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</si>
  <si>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</si>
  <si>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</si>
  <si>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</si>
  <si>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</si>
  <si>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</si>
  <si>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</si>
  <si>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</si>
  <si>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</si>
  <si>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</si>
  <si>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</si>
  <si>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</si>
  <si>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</si>
  <si>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</si>
  <si>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</si>
  <si>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</si>
  <si>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</si>
  <si>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</si>
  <si>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</si>
  <si>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</si>
  <si>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</si>
  <si>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</si>
  <si>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</si>
  <si>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</si>
  <si>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</si>
  <si>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</si>
  <si>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</si>
  <si>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</si>
  <si>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</si>
  <si>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</si>
  <si>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</si>
  <si>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</si>
  <si>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</si>
  <si>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</si>
  <si>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</si>
  <si>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</si>
  <si>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</si>
  <si>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</si>
  <si>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</si>
  <si>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</si>
  <si>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</si>
  <si>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</si>
  <si>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</si>
  <si>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</si>
  <si>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</si>
  <si>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</si>
  <si>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</si>
  <si>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</si>
  <si>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</si>
  <si>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</si>
  <si>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</si>
  <si>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</si>
  <si>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</si>
  <si>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</si>
  <si>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</si>
  <si>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</si>
  <si>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</si>
  <si>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</si>
  <si>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</si>
  <si>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</si>
  <si>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</si>
  <si>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</si>
  <si>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</si>
  <si>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</si>
  <si>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</si>
  <si>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</si>
  <si>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</si>
  <si>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</si>
  <si>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</si>
  <si>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</si>
  <si>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</si>
  <si>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</si>
  <si>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</si>
  <si>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</si>
  <si>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</si>
  <si>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</si>
  <si>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</si>
  <si>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</si>
  <si>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</si>
  <si>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</si>
  <si>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</si>
  <si>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</si>
  <si>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</si>
  <si>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</si>
  <si>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</si>
  <si>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</si>
  <si>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</si>
  <si>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</si>
  <si>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</si>
  <si>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</si>
  <si>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</si>
  <si>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</si>
  <si>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</si>
  <si>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</si>
  <si>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</si>
  <si>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</si>
  <si>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</si>
  <si>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</si>
  <si>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</si>
  <si>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</si>
  <si>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</si>
  <si>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</si>
  <si>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</si>
  <si>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</si>
  <si>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</si>
  <si>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</si>
  <si>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</si>
  <si>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</si>
  <si>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</si>
  <si>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</si>
  <si>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</si>
  <si>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</si>
  <si>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</si>
  <si>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</si>
  <si>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</si>
  <si>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</si>
  <si>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</si>
  <si>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</si>
  <si>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</si>
  <si>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</si>
  <si>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</si>
  <si>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</si>
  <si>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</si>
  <si>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</si>
  <si>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</si>
  <si>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</si>
  <si>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</si>
  <si>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</si>
  <si>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</si>
  <si>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</si>
  <si>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</si>
  <si>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</si>
  <si>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</si>
  <si>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</si>
  <si>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</si>
  <si>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</si>
  <si>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</si>
  <si>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</si>
  <si>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</si>
  <si>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</si>
  <si>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</si>
  <si>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</si>
  <si>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</si>
  <si>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</si>
  <si>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</si>
  <si>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</si>
  <si>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</si>
  <si>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</si>
  <si>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</si>
  <si>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</si>
  <si>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</si>
  <si>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</si>
  <si>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</si>
  <si>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</si>
  <si>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</si>
  <si>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</si>
  <si>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</si>
  <si>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</si>
  <si>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</si>
  <si>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</si>
  <si>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</si>
  <si>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</si>
  <si>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</si>
  <si>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</si>
  <si>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</si>
  <si>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</si>
  <si>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</si>
  <si>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</si>
  <si>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</si>
  <si>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</si>
  <si>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</si>
  <si>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</si>
  <si>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</si>
  <si>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</si>
  <si>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</si>
  <si>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</si>
  <si>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</si>
  <si>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</si>
  <si>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</si>
  <si>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</si>
  <si>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</si>
  <si>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</si>
  <si>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</si>
  <si>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</si>
  <si>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</si>
  <si>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</si>
  <si>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</si>
  <si>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</si>
  <si>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</si>
  <si>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</si>
  <si>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</si>
  <si>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</si>
  <si>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</si>
  <si>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</si>
  <si>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</si>
  <si>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</si>
  <si>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</si>
  <si>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</si>
  <si>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</si>
  <si>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</si>
  <si>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</si>
  <si>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</si>
  <si>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</si>
  <si>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</si>
  <si>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</si>
  <si>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</si>
  <si>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</si>
  <si>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</si>
  <si>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</si>
  <si>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</si>
  <si>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</si>
  <si>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</si>
  <si>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</si>
  <si>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</si>
  <si>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</si>
  <si>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</si>
  <si>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</si>
  <si>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</si>
  <si>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</si>
  <si>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</si>
  <si>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</si>
  <si>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</si>
  <si>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</si>
  <si>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</si>
  <si>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</si>
  <si>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</si>
  <si>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</si>
  <si>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</si>
  <si>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</si>
  <si>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</si>
  <si>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</si>
  <si>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</si>
  <si>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</si>
  <si>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</si>
  <si>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</si>
  <si>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</si>
  <si>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</si>
  <si>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</si>
  <si>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</si>
  <si>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</si>
  <si>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</si>
  <si>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</si>
  <si>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</si>
  <si>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</si>
  <si>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</si>
  <si>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</si>
  <si>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</si>
  <si>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</si>
  <si>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</si>
  <si>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</si>
  <si>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</si>
  <si>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</si>
  <si>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</si>
  <si>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</si>
  <si>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</si>
  <si>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</si>
  <si>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</si>
  <si>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</si>
  <si>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</si>
  <si>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</si>
  <si>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</si>
  <si>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</si>
  <si>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</si>
  <si>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</si>
  <si>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</si>
  <si>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</si>
  <si>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</si>
  <si>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</si>
  <si>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</si>
  <si>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</si>
  <si>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</si>
  <si>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</si>
  <si>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</si>
  <si>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</si>
  <si>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</si>
  <si>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</si>
  <si>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</si>
  <si>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</si>
  <si>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</si>
  <si>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</si>
  <si>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</si>
  <si>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</si>
  <si>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</si>
  <si>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</si>
  <si>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</si>
  <si>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</si>
  <si>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</si>
  <si>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</si>
  <si>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</si>
  <si>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</si>
  <si>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</si>
  <si>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</si>
  <si>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</si>
  <si>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</si>
  <si>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</si>
  <si>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</si>
  <si>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</si>
  <si>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</si>
  <si>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</si>
  <si>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</si>
  <si>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</si>
  <si>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</si>
  <si>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</si>
  <si>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</si>
  <si>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</si>
  <si>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</si>
  <si>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</si>
  <si>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</si>
  <si>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</si>
  <si>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</si>
  <si>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</si>
  <si>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</si>
  <si>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</si>
  <si>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</si>
  <si>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</si>
  <si>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</si>
  <si>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</si>
  <si>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</si>
  <si>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</si>
  <si>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</si>
  <si>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</si>
  <si>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</si>
  <si>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</si>
  <si>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</si>
  <si>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</si>
  <si>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</si>
  <si>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</si>
  <si>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</si>
  <si>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</si>
  <si>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</si>
  <si>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</si>
  <si>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</si>
  <si>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</si>
  <si>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</si>
  <si>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</si>
  <si>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</si>
  <si>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</si>
  <si>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</si>
  <si>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</si>
  <si>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</si>
  <si>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</si>
  <si>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</si>
  <si>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</si>
  <si>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</si>
  <si>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</si>
  <si>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</si>
  <si>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</si>
  <si>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</si>
  <si>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</si>
  <si>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</si>
  <si>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</si>
  <si>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</si>
  <si>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</si>
  <si>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</si>
  <si>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</si>
  <si>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</si>
  <si>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</si>
  <si>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</si>
  <si>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</si>
  <si>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</si>
  <si>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</si>
  <si>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</si>
  <si>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</si>
  <si>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</si>
  <si>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</si>
  <si>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</si>
  <si>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</si>
  <si>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</si>
  <si>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</si>
  <si>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</si>
  <si>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</si>
  <si>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</si>
  <si>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</si>
  <si>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</si>
  <si>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</si>
  <si>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</si>
  <si>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</si>
  <si>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</si>
  <si>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</si>
  <si>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</si>
  <si>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</si>
  <si>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</si>
  <si>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</si>
  <si>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</si>
  <si>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</si>
  <si>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</si>
  <si>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</si>
  <si>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</si>
  <si>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</si>
  <si>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</si>
  <si>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</si>
  <si>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</si>
  <si>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</si>
  <si>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</si>
  <si>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</si>
  <si>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</si>
  <si>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</si>
  <si>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</si>
  <si>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</si>
  <si>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</si>
  <si>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</si>
  <si>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</si>
  <si>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</si>
  <si>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</si>
  <si>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</si>
  <si>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</si>
  <si>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</si>
  <si>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</si>
  <si>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</si>
  <si>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</si>
  <si>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</si>
  <si>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</si>
  <si>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</si>
  <si>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</si>
  <si>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</si>
  <si>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</si>
  <si>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</si>
  <si>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</si>
  <si>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</si>
  <si>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</si>
  <si>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</si>
  <si>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</si>
  <si>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</si>
  <si>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</si>
  <si>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</si>
  <si>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</si>
  <si>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</si>
  <si>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</si>
  <si>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</si>
  <si>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</si>
  <si>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</si>
  <si>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</si>
  <si>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</si>
  <si>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</si>
  <si>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</si>
  <si>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</si>
  <si>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</si>
  <si>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</si>
  <si>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</si>
  <si>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</si>
  <si>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</si>
  <si>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</si>
  <si>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</si>
  <si>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</si>
  <si>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</si>
  <si>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</si>
  <si>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</si>
  <si>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</si>
  <si>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</si>
  <si>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</si>
  <si>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</si>
  <si>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</si>
  <si>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</si>
  <si>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</si>
  <si>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</si>
  <si>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</si>
  <si>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</si>
  <si>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</si>
  <si>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</si>
  <si>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</si>
  <si>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</si>
  <si>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</si>
  <si>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</si>
  <si>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</si>
  <si>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</si>
  <si>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</si>
  <si>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</si>
  <si>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</si>
  <si>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</si>
  <si>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</si>
  <si>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</si>
  <si>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</si>
  <si>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</si>
  <si>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</si>
  <si>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</si>
  <si>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</si>
  <si>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</si>
  <si>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</si>
  <si>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</si>
  <si>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</si>
  <si>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</si>
  <si>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</si>
  <si>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</si>
  <si>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</si>
  <si>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</si>
  <si>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</si>
  <si>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</si>
  <si>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</si>
  <si>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</si>
  <si>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</si>
  <si>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</si>
  <si>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</si>
  <si>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</si>
  <si>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</si>
  <si>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</si>
  <si>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</si>
  <si>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</si>
  <si>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</si>
  <si>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</si>
  <si>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</si>
  <si>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</si>
  <si>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</si>
  <si>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</si>
  <si>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</si>
  <si>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</si>
  <si>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</si>
  <si>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</si>
  <si>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</si>
  <si>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</si>
  <si>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</si>
  <si>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</si>
  <si>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</si>
  <si>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</si>
  <si>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</si>
  <si>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</si>
  <si>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</si>
  <si>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</si>
  <si>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</si>
  <si>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</si>
  <si>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</si>
  <si>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</si>
  <si>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</si>
  <si>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</si>
  <si>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</si>
  <si>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</si>
  <si>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</si>
  <si>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</si>
  <si>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</si>
  <si>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</si>
  <si>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</si>
  <si>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</si>
  <si>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</si>
  <si>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</si>
  <si>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</si>
  <si>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</si>
  <si>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</si>
  <si>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</si>
  <si>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</si>
  <si>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</si>
  <si>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</si>
  <si>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</si>
  <si>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</si>
  <si>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</si>
  <si>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</si>
  <si>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</si>
  <si>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</si>
  <si>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</si>
  <si>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</si>
  <si>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</si>
  <si>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</si>
  <si>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</si>
  <si>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</si>
  <si>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</si>
  <si>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</si>
  <si>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</si>
  <si>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</si>
  <si>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</si>
  <si>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</si>
  <si>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</si>
  <si>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</si>
  <si>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</si>
  <si>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</si>
  <si>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</si>
  <si>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</si>
  <si>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</si>
  <si>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</si>
  <si>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</si>
  <si>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</si>
  <si>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</si>
  <si>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</si>
  <si>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</si>
  <si>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</si>
  <si>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</si>
  <si>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</si>
  <si>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</si>
  <si>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</si>
  <si>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</si>
  <si>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</si>
  <si>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</si>
  <si>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</si>
  <si>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</si>
  <si>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</si>
  <si>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</si>
  <si>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</si>
  <si>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</si>
  <si>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</si>
  <si>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</si>
  <si>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</si>
  <si>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</si>
  <si>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</si>
  <si>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</si>
  <si>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</si>
  <si>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</si>
  <si>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</si>
  <si>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</si>
  <si>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</si>
  <si>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</si>
  <si>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</si>
  <si>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</si>
  <si>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</si>
  <si>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</si>
  <si>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</si>
  <si>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</si>
  <si>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</si>
  <si>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</si>
  <si>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</si>
  <si>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</si>
  <si>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</si>
  <si>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</si>
  <si>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</si>
  <si>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</si>
  <si>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</si>
  <si>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</si>
  <si>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</si>
  <si>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</si>
  <si>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</si>
  <si>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</si>
  <si>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</si>
  <si>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</si>
  <si>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</si>
  <si>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</si>
  <si>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</si>
  <si>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</si>
  <si>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</si>
  <si>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</si>
  <si>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</si>
  <si>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</si>
  <si>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</si>
  <si>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</si>
  <si>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</si>
  <si>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</si>
  <si>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</si>
  <si>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</si>
  <si>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</si>
  <si>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</si>
  <si>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</si>
  <si>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</si>
  <si>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</si>
  <si>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</si>
  <si>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</si>
  <si>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</si>
  <si>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</si>
  <si>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</si>
  <si>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</si>
  <si>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</si>
  <si>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</si>
  <si>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</si>
  <si>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</si>
  <si>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</si>
  <si>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</si>
  <si>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</si>
  <si>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</si>
  <si>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</si>
  <si>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</si>
  <si>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</si>
  <si>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</si>
  <si>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</si>
  <si>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</si>
  <si>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</si>
  <si>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</si>
  <si>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</si>
  <si>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</si>
  <si>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</si>
  <si>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</si>
  <si>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</si>
  <si>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</si>
  <si>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</si>
  <si>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</si>
  <si>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</si>
  <si>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</si>
  <si>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</si>
  <si>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</si>
  <si>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</si>
  <si>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</si>
  <si>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</si>
  <si>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</si>
  <si>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</si>
  <si>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</si>
  <si>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</si>
  <si>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</si>
  <si>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</si>
  <si>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</si>
  <si>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</si>
  <si>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</si>
  <si>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</si>
  <si>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</si>
  <si>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</si>
  <si>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</si>
  <si>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</si>
  <si>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</si>
  <si>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</si>
  <si>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</si>
  <si>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</si>
  <si>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</si>
  <si>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</si>
  <si>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</si>
  <si>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</si>
  <si>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</si>
  <si>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</si>
  <si>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</si>
  <si>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</si>
  <si>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</si>
  <si>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</si>
  <si>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</si>
  <si>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</si>
  <si>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</si>
  <si>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</si>
  <si>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</si>
  <si>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</si>
  <si>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</si>
  <si>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</si>
  <si>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</si>
  <si>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</si>
  <si>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</si>
  <si>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</si>
  <si>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</si>
  <si>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</si>
  <si>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</si>
  <si>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</si>
  <si>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</si>
  <si>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</si>
  <si>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</si>
  <si>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</si>
  <si>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</si>
  <si>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</si>
  <si>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</si>
  <si>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</si>
  <si>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</si>
  <si>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</si>
  <si>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</si>
  <si>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</si>
  <si>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</si>
  <si>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</si>
  <si>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</si>
  <si>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</si>
  <si>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</si>
  <si>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</si>
  <si>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</si>
  <si>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</si>
  <si>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</si>
  <si>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</si>
  <si>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</si>
  <si>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</si>
  <si>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</si>
  <si>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</si>
  <si>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</si>
  <si>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</si>
  <si>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</si>
  <si>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</si>
  <si>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</si>
  <si>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</si>
  <si>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</si>
  <si>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</si>
  <si>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</si>
  <si>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</si>
  <si>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</si>
  <si>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</si>
  <si>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</si>
  <si>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</si>
  <si>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</si>
  <si>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</si>
  <si>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</si>
  <si>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</si>
  <si>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</si>
  <si>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</si>
  <si>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</si>
  <si>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</si>
  <si>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</si>
  <si>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</si>
  <si>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</si>
  <si>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</si>
  <si>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</si>
  <si>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</si>
  <si>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</si>
  <si>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</si>
  <si>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</si>
  <si>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</si>
  <si>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</si>
  <si>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</si>
  <si>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</si>
  <si>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</si>
  <si>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</si>
  <si>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</si>
  <si>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</si>
  <si>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</si>
  <si>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</si>
  <si>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</si>
  <si>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</si>
  <si>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</si>
  <si>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</si>
  <si>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</si>
  <si>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</si>
  <si>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</si>
  <si>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</si>
  <si>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</si>
  <si>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</si>
  <si>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</si>
  <si>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</si>
  <si>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</si>
  <si>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</si>
  <si>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</si>
  <si>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</si>
  <si>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</si>
  <si>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</si>
  <si>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</si>
  <si>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</si>
  <si>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</si>
  <si>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</si>
  <si>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</si>
  <si>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</si>
  <si>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</si>
  <si>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</si>
  <si>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</si>
  <si>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</si>
  <si>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</si>
  <si>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</si>
  <si>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</si>
  <si>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</si>
  <si>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</si>
  <si>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</si>
  <si>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</si>
  <si>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</si>
  <si>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</si>
  <si>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</si>
  <si>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</si>
  <si>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</si>
  <si>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</si>
  <si>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</si>
  <si>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</si>
  <si>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</si>
  <si>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</si>
  <si>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</si>
  <si>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</si>
  <si>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</si>
  <si>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</si>
  <si>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</si>
  <si>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</si>
  <si>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</si>
  <si>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</si>
  <si>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</si>
  <si>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</si>
  <si>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</si>
  <si>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</si>
  <si>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</si>
  <si>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</si>
  <si>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</si>
  <si>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</si>
  <si>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</si>
  <si>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</si>
  <si>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</si>
  <si>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</si>
  <si>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</si>
  <si>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</si>
  <si>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</si>
  <si>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</si>
  <si>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</si>
  <si>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</si>
  <si>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</si>
  <si>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</si>
  <si>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</si>
  <si>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</si>
  <si>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</si>
  <si>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</si>
  <si>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</si>
  <si>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</si>
  <si>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</si>
  <si>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</si>
  <si>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</si>
  <si>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</si>
  <si>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</si>
  <si>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</si>
  <si>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</si>
  <si>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</si>
  <si>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</si>
  <si>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</si>
  <si>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</si>
  <si>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</si>
  <si>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</si>
  <si>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</si>
  <si>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</si>
  <si>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</si>
  <si>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</si>
  <si>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</si>
  <si>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</si>
  <si>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</si>
  <si>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</si>
  <si>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</si>
  <si>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</si>
  <si>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</si>
  <si>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</si>
  <si>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</si>
  <si>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</si>
  <si>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</si>
  <si>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</si>
  <si>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</si>
  <si>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</si>
  <si>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</si>
  <si>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</si>
  <si>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</si>
  <si>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</si>
  <si>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</si>
  <si>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</si>
  <si>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</si>
  <si>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</si>
  <si>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</si>
  <si>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</si>
  <si>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</si>
  <si>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</si>
  <si>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</si>
  <si>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</si>
  <si>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</si>
  <si>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</si>
  <si>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</si>
  <si>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</si>
  <si>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</si>
  <si>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</si>
  <si>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</si>
  <si>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</si>
  <si>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</si>
  <si>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</si>
  <si>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</si>
  <si>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</si>
  <si>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</si>
  <si>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</si>
  <si>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</si>
  <si>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</si>
  <si>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</si>
  <si>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</si>
  <si>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</si>
  <si>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</si>
  <si>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</si>
  <si>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</si>
  <si>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</si>
  <si>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</si>
  <si>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</si>
  <si>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</si>
  <si>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</si>
  <si>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</si>
  <si>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</si>
  <si>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</si>
  <si>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</si>
  <si>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</si>
  <si>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</si>
  <si>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</si>
  <si>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</si>
  <si>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</si>
  <si>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</si>
  <si>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</si>
  <si>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</si>
  <si>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</si>
  <si>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</si>
  <si>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</si>
  <si>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</si>
  <si>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</si>
  <si>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</si>
  <si>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</si>
  <si>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</si>
  <si>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</si>
  <si>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</si>
  <si>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</si>
  <si>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</si>
  <si>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</si>
  <si>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</si>
  <si>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</si>
  <si>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</si>
  <si>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</si>
  <si>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</si>
  <si>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</si>
  <si>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</si>
  <si>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</si>
  <si>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</si>
  <si>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</si>
  <si>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</si>
  <si>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</si>
  <si>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</si>
  <si>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</si>
  <si>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</si>
  <si>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</si>
  <si>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</si>
  <si>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</si>
  <si>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</si>
  <si>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</si>
  <si>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</si>
  <si>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</si>
  <si>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</si>
  <si>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</si>
  <si>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</si>
  <si>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</si>
  <si>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</si>
  <si>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</si>
  <si>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</si>
  <si>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</si>
  <si>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</si>
  <si>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</si>
  <si>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</si>
  <si>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</si>
  <si>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</si>
  <si>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</si>
  <si>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</si>
  <si>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</si>
  <si>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</si>
  <si>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</si>
  <si>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</si>
  <si>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</si>
  <si>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</si>
  <si>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</si>
  <si>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</si>
  <si>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</si>
  <si>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</si>
  <si>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</si>
  <si>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</si>
  <si>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</si>
  <si>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</si>
  <si>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</si>
  <si>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</si>
  <si>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</si>
  <si>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</si>
  <si>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</si>
  <si>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</si>
  <si>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</si>
  <si>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</si>
  <si>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</si>
  <si>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</si>
  <si>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</si>
  <si>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</si>
  <si>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</si>
  <si>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</si>
  <si>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</si>
  <si>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</si>
  <si>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</si>
  <si>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</si>
  <si>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</si>
  <si>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</si>
  <si>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</si>
  <si>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</si>
  <si>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</si>
  <si>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</si>
  <si>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</si>
  <si>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</si>
  <si>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</si>
  <si>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</si>
  <si>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</si>
  <si>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</si>
  <si>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</si>
  <si>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</si>
  <si>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</si>
  <si>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</si>
  <si>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</si>
  <si>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</si>
  <si>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</si>
  <si>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</si>
  <si>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</si>
  <si>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</si>
  <si>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</si>
  <si>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</si>
  <si>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</si>
  <si>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</si>
  <si>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</si>
  <si>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</si>
  <si>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</si>
  <si>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</si>
  <si>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</si>
  <si>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</si>
  <si>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</si>
  <si>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</si>
  <si>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</si>
  <si>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</si>
  <si>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</si>
  <si>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</si>
  <si>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</si>
  <si>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</si>
  <si>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</si>
  <si>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</si>
  <si>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</si>
  <si>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</si>
  <si>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</si>
  <si>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</si>
  <si>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</si>
  <si>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</si>
  <si>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</si>
  <si>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</si>
  <si>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</si>
  <si>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</si>
  <si>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</si>
  <si>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</si>
  <si>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</si>
  <si>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</si>
  <si>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</si>
  <si>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</si>
  <si>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</si>
  <si>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</si>
  <si>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</si>
  <si>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</si>
  <si>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</si>
  <si>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</si>
  <si>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</si>
  <si>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</si>
  <si>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</si>
  <si>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</si>
  <si>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</si>
  <si>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</si>
  <si>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</si>
  <si>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</si>
  <si>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</si>
  <si>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</si>
  <si>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</si>
  <si>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</si>
  <si>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</si>
  <si>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</si>
  <si>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</si>
  <si>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</si>
  <si>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</si>
  <si>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</si>
  <si>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</si>
  <si>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</si>
  <si>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</si>
  <si>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</si>
  <si>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</si>
  <si>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</si>
  <si>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</si>
  <si>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</si>
  <si>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</si>
  <si>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</si>
  <si>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</si>
  <si>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</si>
  <si>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</si>
  <si>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</si>
  <si>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</si>
  <si>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</si>
  <si>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</si>
  <si>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</si>
  <si>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</si>
  <si>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</si>
  <si>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</si>
  <si>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</si>
  <si>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</si>
  <si>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</si>
  <si>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</si>
  <si>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</si>
  <si>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</si>
  <si>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</si>
  <si>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</si>
  <si>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</si>
  <si>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</si>
  <si>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</si>
  <si>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</si>
  <si>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</si>
  <si>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</si>
  <si>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</si>
  <si>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</si>
  <si>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</si>
  <si>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</si>
  <si>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</si>
  <si>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</si>
  <si>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</si>
  <si>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</si>
  <si>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</si>
  <si>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</si>
  <si>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</si>
  <si>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</si>
  <si>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</si>
  <si>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</si>
  <si>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</si>
  <si>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</si>
  <si>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</si>
  <si>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</si>
  <si>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</si>
  <si>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</si>
  <si>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</si>
  <si>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</si>
  <si>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</si>
  <si>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</si>
  <si>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</si>
  <si>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</si>
  <si>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</si>
  <si>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</si>
  <si>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</si>
  <si>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</si>
  <si>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</si>
  <si>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</si>
  <si>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</si>
  <si>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</si>
  <si>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</si>
  <si>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</si>
  <si>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</si>
  <si>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</si>
  <si>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</si>
  <si>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</si>
  <si>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</si>
  <si>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</si>
  <si>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</si>
  <si>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</si>
  <si>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</si>
  <si>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</si>
  <si>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</si>
  <si>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</si>
  <si>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</si>
  <si>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</si>
  <si>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</si>
  <si>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</si>
  <si>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</si>
  <si>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</si>
  <si>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</si>
  <si>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</si>
  <si>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</si>
  <si>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</si>
  <si>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</si>
  <si>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</si>
  <si>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</si>
  <si>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</si>
  <si>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</si>
  <si>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</si>
  <si>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</si>
  <si>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</si>
  <si>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</si>
  <si>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</si>
  <si>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</si>
  <si>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</si>
  <si>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</si>
  <si>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</si>
  <si>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</si>
  <si>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</si>
  <si>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</si>
  <si>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</si>
  <si>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</si>
  <si>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</si>
  <si>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</si>
  <si>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</si>
  <si>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</si>
  <si>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</si>
  <si>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</si>
  <si>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</si>
  <si>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</si>
  <si>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</si>
  <si>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</si>
  <si>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</si>
  <si>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</si>
  <si>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</si>
  <si>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</si>
  <si>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</si>
  <si>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</si>
  <si>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</si>
  <si>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</si>
  <si>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</si>
  <si>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</si>
  <si>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</si>
  <si>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</si>
  <si>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</si>
  <si>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</si>
  <si>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</si>
  <si>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</si>
  <si>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</si>
  <si>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</si>
  <si>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</si>
  <si>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</si>
  <si>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</si>
  <si>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</si>
  <si>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</si>
  <si>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</si>
  <si>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</si>
  <si>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</si>
  <si>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</si>
  <si>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</si>
  <si>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</si>
  <si>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</si>
  <si>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</si>
  <si>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</si>
  <si>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</si>
  <si>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</si>
  <si>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</si>
  <si>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</si>
  <si>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</si>
  <si>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</si>
  <si>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</si>
  <si>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</si>
  <si>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</si>
  <si>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</si>
  <si>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</si>
  <si>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</si>
  <si>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</si>
  <si>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</si>
  <si>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</si>
  <si>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</si>
  <si>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</si>
  <si>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</si>
  <si>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</si>
  <si>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</si>
  <si>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</si>
  <si>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</si>
  <si>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</si>
  <si>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</si>
  <si>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</si>
  <si>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</si>
  <si>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</si>
  <si>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</si>
  <si>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</si>
  <si>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</si>
  <si>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</si>
  <si>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</si>
  <si>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</si>
  <si>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</si>
  <si>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</si>
  <si>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</si>
  <si>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</si>
  <si>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</si>
  <si>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</si>
  <si>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</si>
  <si>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</si>
  <si>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</si>
  <si>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</si>
  <si>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</si>
  <si>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</si>
  <si>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</si>
  <si>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</si>
  <si>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</si>
  <si>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</si>
  <si>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</si>
  <si>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</si>
  <si>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</si>
  <si>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</si>
  <si>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</si>
  <si>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</si>
  <si>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</si>
  <si>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</si>
  <si>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</si>
  <si>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</si>
  <si>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</si>
  <si>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</si>
  <si>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</si>
  <si>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</si>
  <si>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</si>
  <si>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</si>
  <si>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</si>
  <si>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</si>
  <si>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</si>
  <si>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</si>
  <si>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</si>
  <si>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</si>
  <si>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</si>
  <si>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</si>
  <si>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</si>
  <si>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</si>
  <si>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</si>
  <si>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</si>
  <si>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</si>
  <si>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</si>
  <si>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</si>
  <si>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</si>
  <si>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</si>
  <si>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</si>
  <si>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</si>
  <si>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</si>
  <si>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</si>
  <si>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</si>
  <si>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</si>
  <si>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</si>
  <si>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</si>
  <si>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</si>
  <si>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</si>
  <si>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</si>
  <si>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</si>
  <si>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</si>
  <si>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</si>
  <si>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</si>
  <si>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</si>
  <si>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</si>
  <si>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</si>
  <si>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</si>
  <si>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</si>
  <si>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</si>
  <si>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</si>
  <si>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</si>
  <si>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</si>
  <si>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</si>
  <si>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</si>
  <si>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</si>
  <si>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</si>
  <si>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</si>
  <si>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</si>
  <si>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</si>
  <si>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</si>
  <si>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</si>
  <si>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</si>
  <si>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</si>
  <si>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</si>
  <si>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</si>
  <si>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</si>
  <si>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</si>
  <si>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</si>
  <si>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</si>
  <si>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</si>
  <si>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</si>
  <si>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</si>
  <si>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</si>
  <si>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</si>
  <si>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</si>
  <si>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</si>
  <si>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</si>
  <si>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</si>
  <si>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</si>
  <si>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</si>
  <si>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</si>
  <si>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</si>
  <si>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</si>
  <si>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</si>
  <si>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</si>
  <si>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</si>
  <si>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</si>
  <si>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</si>
  <si>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</si>
  <si>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</si>
  <si>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</si>
  <si>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</si>
  <si>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</si>
  <si>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</si>
  <si>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</si>
  <si>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</si>
  <si>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</si>
  <si>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</si>
  <si>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</si>
  <si>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</si>
  <si>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</si>
  <si>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</si>
  <si>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</si>
  <si>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</si>
  <si>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</si>
  <si>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</si>
  <si>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</si>
  <si>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</si>
  <si>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</si>
  <si>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</si>
  <si>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</si>
  <si>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</si>
  <si>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</si>
  <si>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</si>
  <si>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</si>
  <si>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</si>
  <si>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</si>
  <si>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</si>
  <si>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</si>
  <si>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</si>
  <si>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</si>
  <si>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</si>
  <si>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</si>
  <si>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</si>
  <si>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</si>
  <si>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</si>
  <si>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</si>
  <si>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</si>
  <si>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</si>
  <si>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</si>
  <si>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</si>
  <si>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</si>
  <si>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</si>
  <si>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</si>
  <si>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</si>
  <si>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</si>
  <si>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</si>
  <si>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</si>
  <si>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</si>
  <si>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</si>
  <si>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</si>
  <si>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</si>
  <si>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</si>
  <si>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</si>
  <si>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</si>
  <si>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</si>
  <si>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</si>
  <si>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</si>
  <si>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</si>
  <si>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</si>
  <si>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</si>
  <si>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</si>
  <si>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</si>
  <si>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</si>
  <si>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</si>
  <si>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</si>
  <si>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</si>
  <si>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</si>
  <si>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</si>
  <si>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</si>
  <si>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</si>
  <si>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</si>
  <si>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</si>
  <si>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</si>
  <si>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</si>
  <si>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</si>
  <si>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</si>
  <si>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</si>
  <si>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</si>
  <si>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</si>
  <si>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</si>
  <si>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</si>
  <si>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</si>
  <si>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</si>
  <si>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</si>
  <si>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</si>
  <si>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</si>
  <si>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</si>
  <si>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</si>
  <si>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</si>
  <si>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</si>
  <si>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</si>
  <si>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</si>
  <si>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</si>
  <si>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</si>
  <si>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</si>
  <si>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</si>
  <si>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</si>
  <si>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</si>
  <si>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</si>
  <si>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</si>
  <si>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</si>
  <si>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</si>
  <si>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</si>
  <si>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</si>
  <si>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</si>
  <si>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</si>
  <si>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</si>
  <si>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</si>
  <si>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</si>
  <si>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</si>
  <si>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</si>
  <si>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</si>
  <si>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</si>
  <si>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</si>
  <si>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</si>
  <si>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</si>
  <si>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</si>
  <si>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</si>
  <si>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</si>
  <si>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</si>
  <si>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</si>
  <si>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</si>
  <si>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</si>
  <si>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</si>
  <si>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</si>
  <si>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</si>
  <si>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</si>
  <si>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</si>
  <si>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</si>
  <si>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</si>
  <si>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</si>
  <si>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</si>
  <si>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</si>
  <si>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</si>
  <si>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</si>
  <si>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</si>
  <si>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</si>
  <si>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</si>
  <si>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</si>
  <si>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</si>
  <si>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</si>
  <si>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</si>
  <si>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</si>
  <si>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</si>
  <si>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</si>
  <si>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</si>
  <si>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</si>
  <si>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</si>
  <si>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</si>
  <si>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</si>
  <si>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</si>
  <si>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</si>
  <si>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</si>
  <si>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</si>
  <si>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</si>
  <si>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</si>
  <si>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</si>
  <si>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</si>
  <si>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</si>
  <si>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</si>
  <si>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</si>
  <si>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</si>
  <si>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</si>
  <si>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</si>
  <si>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</si>
  <si>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</si>
  <si>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</si>
  <si>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</si>
  <si>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</si>
  <si>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</si>
  <si>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</si>
  <si>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</si>
  <si>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</si>
  <si>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</si>
  <si>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</si>
  <si>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</si>
  <si>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</si>
  <si>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</si>
  <si>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</si>
  <si>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</si>
  <si>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</si>
  <si>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</si>
  <si>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</si>
  <si>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</si>
  <si>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</si>
  <si>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</si>
  <si>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</si>
  <si>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</si>
  <si>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</si>
  <si>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</si>
  <si>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</si>
  <si>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</si>
  <si>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</si>
  <si>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</si>
  <si>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</si>
  <si>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</si>
  <si>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</si>
  <si>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</si>
  <si>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</si>
  <si>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</si>
  <si>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</si>
  <si>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</si>
  <si>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</si>
  <si>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</si>
  <si>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</si>
  <si>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</si>
  <si>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</si>
  <si>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</si>
  <si>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</si>
  <si>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</si>
  <si>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</si>
  <si>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</si>
  <si>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</si>
  <si>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</si>
  <si>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</si>
  <si>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</si>
  <si>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</si>
  <si>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</si>
  <si>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</si>
  <si>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</si>
  <si>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</si>
  <si>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</si>
  <si>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</si>
  <si>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</si>
  <si>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</si>
  <si>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</si>
  <si>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</si>
  <si>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</si>
  <si>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</si>
  <si>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</si>
  <si>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</si>
  <si>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</si>
  <si>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</si>
  <si>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</si>
  <si>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</si>
  <si>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</si>
  <si>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</si>
  <si>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</si>
  <si>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</si>
  <si>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</si>
  <si>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</si>
  <si>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</si>
  <si>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</si>
  <si>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</si>
  <si>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</si>
  <si>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</si>
  <si>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</si>
  <si>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</si>
  <si>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</si>
  <si>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</si>
  <si>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</si>
  <si>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</si>
  <si>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</si>
  <si>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</si>
  <si>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</si>
  <si>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</si>
  <si>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</si>
  <si>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</si>
  <si>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</si>
  <si>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</si>
  <si>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</si>
  <si>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</si>
  <si>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</si>
  <si>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</si>
  <si>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</si>
  <si>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</si>
  <si>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</si>
  <si>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</si>
  <si>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</si>
  <si>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</si>
  <si>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</si>
  <si>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</si>
  <si>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</si>
  <si>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</si>
  <si>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</si>
  <si>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</si>
  <si>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</si>
  <si>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</si>
  <si>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</si>
  <si>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</si>
  <si>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</si>
  <si>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</si>
  <si>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</si>
  <si>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</si>
  <si>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</si>
  <si>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</si>
  <si>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</si>
  <si>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</si>
  <si>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</si>
  <si>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</si>
  <si>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</si>
  <si>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</si>
  <si>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</si>
  <si>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</si>
  <si>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</si>
  <si>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</si>
  <si>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</si>
  <si>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</si>
  <si>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</si>
  <si>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</si>
  <si>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</si>
  <si>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</si>
  <si>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</si>
  <si>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</si>
  <si>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</si>
  <si>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</si>
  <si>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</si>
  <si>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</si>
  <si>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</si>
  <si>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</si>
  <si>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</si>
  <si>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</si>
  <si>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</si>
  <si>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</si>
  <si>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</si>
  <si>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</si>
  <si>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</si>
  <si>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</si>
  <si>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</si>
  <si>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</si>
  <si>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</si>
  <si>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</si>
  <si>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</si>
  <si>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</si>
  <si>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</si>
  <si>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</si>
  <si>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</si>
  <si>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</si>
  <si>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</si>
  <si>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</si>
  <si>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</si>
  <si>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</si>
  <si>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</si>
  <si>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</si>
  <si>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</si>
  <si>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</si>
  <si>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</si>
  <si>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</si>
  <si>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</si>
  <si>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</si>
  <si>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</si>
  <si>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</si>
  <si>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</si>
  <si>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</si>
  <si>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</si>
  <si>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</si>
  <si>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</si>
  <si>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</si>
  <si>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</si>
  <si>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</si>
  <si>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</si>
  <si>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</si>
  <si>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</si>
  <si>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</si>
  <si>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</si>
  <si>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</si>
  <si>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</si>
  <si>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</si>
  <si>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</si>
  <si>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</si>
  <si>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</si>
  <si>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</si>
  <si>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</si>
  <si>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</si>
  <si>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</si>
  <si>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</si>
  <si>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</si>
  <si>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</si>
  <si>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</si>
  <si>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</si>
  <si>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</si>
  <si>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</si>
  <si>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</si>
  <si>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</si>
  <si>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</si>
  <si>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</si>
  <si>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</si>
  <si>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</si>
  <si>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</si>
  <si>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</si>
  <si>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</si>
  <si>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</si>
  <si>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</si>
  <si>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</si>
  <si>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</si>
  <si>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</si>
  <si>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</si>
  <si>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</si>
  <si>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</si>
  <si>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</si>
  <si>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</si>
  <si>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</si>
  <si>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</si>
  <si>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</si>
  <si>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</si>
  <si>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</si>
  <si>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</si>
  <si>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</si>
  <si>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</si>
  <si>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</si>
  <si>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</si>
  <si>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</si>
  <si>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</si>
  <si>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</si>
  <si>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</si>
  <si>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</si>
  <si>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</si>
  <si>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</si>
  <si>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</si>
  <si>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</si>
  <si>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</si>
  <si>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</si>
  <si>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</si>
  <si>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</si>
  <si>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</si>
  <si>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</si>
  <si>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</si>
  <si>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</si>
  <si>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</si>
  <si>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</si>
  <si>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</si>
  <si>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</si>
  <si>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</si>
  <si>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</si>
  <si>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</si>
  <si>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</si>
  <si>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</si>
  <si>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</si>
  <si>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</si>
  <si>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</si>
  <si>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</si>
  <si>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</si>
  <si>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</si>
  <si>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</si>
  <si>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</si>
  <si>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</si>
  <si>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</si>
  <si>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</si>
  <si>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</si>
  <si>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</si>
  <si>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</si>
  <si>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</si>
  <si>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</si>
  <si>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</si>
  <si>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</si>
  <si>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</si>
  <si>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</si>
  <si>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</si>
  <si>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</si>
  <si>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</si>
  <si>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</si>
  <si>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</si>
  <si>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</si>
  <si>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</si>
  <si>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</si>
  <si>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</si>
  <si>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</si>
  <si>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</si>
  <si>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</si>
  <si>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</si>
  <si>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</si>
  <si>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</si>
  <si>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</si>
  <si>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</si>
  <si>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</si>
  <si>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</si>
  <si>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</si>
  <si>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</si>
  <si>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</si>
  <si>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</si>
  <si>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</si>
  <si>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</si>
  <si>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</si>
  <si>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</si>
  <si>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</si>
  <si>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</si>
  <si>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</si>
  <si>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</si>
  <si>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</si>
  <si>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</si>
  <si>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</si>
  <si>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</si>
  <si>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</si>
  <si>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</si>
  <si>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</si>
  <si>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</si>
  <si>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</si>
  <si>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</si>
  <si>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</si>
  <si>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</si>
  <si>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</si>
  <si>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</si>
  <si>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</si>
  <si>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</si>
  <si>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</si>
  <si>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</si>
  <si>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</si>
  <si>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</si>
  <si>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</si>
  <si>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</si>
  <si>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</si>
  <si>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</si>
  <si>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</si>
  <si>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</si>
  <si>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</si>
  <si>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</si>
  <si>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</si>
  <si>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</si>
  <si>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</si>
  <si>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</si>
  <si>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</si>
  <si>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</si>
  <si>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</si>
  <si>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</si>
  <si>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</si>
  <si>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</si>
  <si>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</si>
  <si>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</si>
  <si>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</si>
  <si>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</si>
  <si>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</si>
  <si>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</si>
  <si>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</si>
  <si>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</si>
  <si>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</si>
  <si>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</si>
  <si>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</si>
  <si>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</si>
  <si>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</si>
  <si>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</si>
  <si>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</si>
  <si>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</si>
  <si>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</si>
  <si>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</si>
  <si>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</si>
  <si>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</si>
  <si>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</si>
  <si>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</si>
  <si>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</si>
  <si>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</si>
  <si>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</si>
  <si>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</si>
  <si>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</si>
  <si>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</si>
  <si>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</si>
  <si>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</si>
  <si>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</si>
  <si>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</si>
  <si>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</si>
  <si>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</si>
  <si>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</si>
  <si>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</si>
  <si>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</si>
  <si>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</si>
  <si>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</si>
  <si>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</si>
  <si>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</si>
  <si>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</si>
  <si>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</si>
  <si>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</si>
  <si>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</si>
  <si>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</si>
  <si>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</si>
  <si>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</si>
  <si>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</si>
  <si>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</si>
  <si>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</si>
  <si>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</si>
  <si>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</si>
  <si>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</si>
  <si>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</si>
  <si>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</si>
  <si>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</si>
  <si>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</si>
  <si>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</si>
  <si>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</si>
  <si>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</si>
  <si>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</si>
  <si>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</si>
  <si>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</si>
  <si>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</si>
  <si>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</si>
  <si>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</si>
  <si>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</si>
  <si>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</si>
  <si>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</si>
  <si>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</si>
  <si>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</si>
  <si>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</si>
  <si>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</si>
  <si>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</si>
  <si>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</si>
  <si>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</si>
  <si>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</si>
  <si>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</si>
  <si>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</si>
  <si>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</si>
  <si>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</si>
  <si>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</si>
  <si>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</si>
  <si>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</si>
  <si>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</si>
  <si>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</si>
  <si>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</si>
  <si>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</si>
  <si>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</si>
  <si>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</si>
  <si>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</si>
  <si>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</si>
  <si>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</si>
  <si>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</si>
  <si>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</si>
  <si>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</si>
  <si>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</si>
  <si>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</si>
  <si>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</si>
  <si>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</si>
  <si>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</si>
  <si>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</si>
  <si>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</si>
  <si>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</si>
  <si>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</si>
  <si>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</si>
  <si>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</si>
  <si>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</si>
  <si>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</si>
  <si>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</si>
  <si>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</si>
  <si>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</si>
  <si>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</si>
  <si>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</si>
  <si>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</si>
  <si>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</si>
  <si>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</si>
  <si>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</si>
  <si>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</si>
  <si>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</si>
  <si>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</si>
  <si>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</si>
  <si>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</si>
  <si>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</si>
  <si>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</si>
  <si>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</si>
  <si>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</si>
  <si>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</si>
  <si>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</si>
  <si>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</si>
  <si>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</si>
  <si>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</si>
  <si>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</si>
  <si>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</si>
  <si>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</si>
  <si>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</si>
  <si>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</si>
  <si>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</si>
  <si>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</si>
  <si>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</si>
  <si>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</si>
  <si>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</si>
  <si>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</si>
  <si>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</si>
  <si>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</si>
  <si>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</si>
  <si>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</si>
  <si>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</si>
  <si>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</si>
  <si>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</si>
  <si>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</si>
  <si>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</si>
  <si>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</si>
  <si>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</si>
  <si>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</si>
  <si>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</si>
  <si>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</si>
  <si>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</si>
  <si>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</si>
  <si>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</si>
  <si>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</si>
  <si>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</si>
  <si>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</si>
  <si>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</si>
  <si>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</si>
  <si>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</si>
  <si>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</si>
  <si>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</si>
  <si>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</si>
  <si>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</si>
  <si>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</si>
  <si>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</si>
  <si>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</si>
  <si>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</si>
  <si>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</si>
  <si>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</si>
  <si>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</si>
  <si>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</si>
  <si>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</si>
  <si>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</si>
  <si>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</si>
  <si>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</si>
  <si>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</si>
  <si>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</si>
  <si>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</si>
  <si>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</si>
  <si>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</si>
  <si>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</si>
  <si>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</si>
  <si>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</si>
  <si>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</si>
  <si>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</si>
  <si>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</si>
  <si>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</si>
  <si>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</si>
  <si>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</si>
  <si>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</si>
  <si>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</si>
  <si>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</si>
  <si>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</si>
  <si>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</si>
  <si>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</si>
  <si>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</si>
  <si>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</si>
  <si>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</si>
  <si>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</si>
  <si>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</si>
  <si>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</si>
  <si>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</si>
  <si>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</si>
  <si>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</si>
  <si>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</si>
  <si>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</si>
  <si>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</si>
  <si>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</si>
  <si>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</si>
  <si>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</si>
  <si>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</si>
  <si>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</si>
  <si>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</si>
  <si>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</si>
  <si>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</si>
  <si>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</si>
  <si>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</si>
  <si>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</si>
  <si>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</si>
  <si>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</si>
  <si>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</si>
  <si>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</si>
  <si>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</si>
  <si>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</si>
  <si>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</si>
  <si>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</si>
  <si>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</si>
  <si>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</si>
  <si>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</si>
  <si>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</si>
  <si>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</si>
  <si>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</si>
  <si>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</si>
  <si>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</si>
  <si>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</si>
  <si>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</si>
  <si>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</si>
  <si>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</si>
  <si>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</si>
  <si>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</si>
  <si>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</si>
  <si>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</si>
  <si>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</si>
  <si>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</si>
  <si>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</si>
  <si>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</si>
  <si>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</si>
  <si>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</si>
  <si>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</si>
  <si>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</si>
  <si>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</si>
  <si>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</si>
  <si>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</si>
  <si>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</si>
  <si>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</si>
  <si>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</si>
  <si>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</si>
  <si>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</si>
  <si>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</si>
  <si>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</si>
  <si>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</si>
  <si>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</si>
  <si>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</si>
  <si>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</si>
  <si>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</si>
  <si>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</si>
  <si>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</si>
  <si>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</si>
  <si>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</si>
  <si>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</si>
  <si>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</si>
  <si>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</si>
  <si>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</si>
  <si>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</si>
  <si>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</si>
  <si>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</si>
  <si>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</si>
  <si>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</si>
  <si>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</si>
  <si>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</si>
  <si>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</si>
  <si>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</si>
  <si>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</si>
  <si>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</si>
  <si>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</si>
  <si>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</si>
  <si>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</si>
  <si>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</si>
  <si>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</si>
  <si>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</si>
  <si>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</si>
  <si>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</si>
  <si>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</si>
  <si>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</si>
  <si>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</si>
  <si>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</si>
  <si>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</si>
  <si>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</si>
  <si>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</si>
  <si>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</si>
  <si>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</si>
  <si>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</si>
  <si>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</si>
  <si>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</si>
  <si>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</si>
  <si>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</si>
  <si>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</si>
  <si>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</si>
  <si>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</si>
  <si>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</si>
  <si>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</si>
  <si>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</si>
  <si>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</si>
  <si>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</si>
  <si>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</si>
  <si>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</si>
  <si>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</si>
  <si>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</si>
  <si>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</si>
  <si>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</si>
  <si>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</si>
  <si>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</si>
  <si>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</si>
  <si>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</si>
  <si>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</si>
  <si>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</si>
  <si>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</si>
  <si>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</si>
  <si>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</si>
  <si>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</si>
  <si>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</si>
  <si>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</si>
  <si>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</si>
  <si>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</si>
  <si>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</si>
  <si>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</si>
  <si>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</si>
  <si>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</si>
  <si>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</si>
  <si>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</si>
  <si>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</si>
  <si>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</si>
  <si>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</si>
  <si>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</si>
  <si>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</si>
  <si>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</si>
  <si>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</si>
  <si>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</si>
  <si>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</si>
  <si>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</si>
  <si>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</si>
  <si>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</si>
  <si>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</si>
  <si>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</si>
  <si>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</si>
  <si>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</si>
  <si>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</si>
  <si>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</si>
  <si>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</si>
  <si>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</si>
  <si>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</si>
  <si>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</si>
  <si>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</si>
  <si>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</si>
  <si>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</si>
  <si>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</si>
  <si>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</si>
  <si>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</si>
  <si>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</si>
  <si>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</si>
  <si>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</si>
  <si>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</si>
  <si>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</si>
  <si>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</si>
  <si>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</si>
  <si>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</si>
  <si>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</si>
  <si>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</si>
  <si>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</si>
  <si>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</si>
  <si>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</si>
  <si>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</si>
  <si>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</si>
  <si>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</si>
  <si>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</si>
  <si>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</si>
  <si>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</si>
  <si>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</si>
  <si>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</si>
  <si>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</si>
  <si>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</si>
  <si>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</si>
  <si>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</si>
  <si>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</si>
  <si>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</si>
  <si>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</si>
  <si>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</si>
  <si>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</si>
  <si>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</si>
  <si>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</si>
  <si>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</si>
  <si>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</si>
  <si>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</si>
  <si>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</si>
  <si>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</si>
  <si>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</si>
  <si>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</si>
  <si>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</si>
  <si>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</si>
  <si>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</si>
  <si>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</si>
  <si>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</si>
  <si>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</si>
  <si>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</si>
  <si>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</si>
  <si>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</si>
  <si>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</si>
  <si>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</si>
  <si>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</si>
  <si>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</si>
  <si>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</si>
  <si>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</si>
  <si>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</si>
  <si>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</si>
  <si>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</si>
  <si>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</si>
  <si>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</si>
  <si>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</si>
  <si>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</si>
  <si>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</si>
  <si>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</si>
  <si>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</si>
  <si>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</si>
  <si>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</si>
  <si>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</si>
  <si>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</si>
  <si>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</si>
  <si>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</si>
  <si>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</si>
  <si>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</si>
  <si>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</si>
  <si>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</si>
  <si>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</si>
  <si>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</si>
  <si>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</si>
  <si>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</si>
  <si>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</si>
  <si>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</si>
  <si>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</si>
  <si>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</si>
  <si>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</si>
  <si>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</si>
  <si>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</si>
  <si>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</si>
  <si>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</si>
  <si>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</si>
  <si>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</si>
  <si>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</si>
  <si>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</si>
  <si>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</si>
  <si>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</si>
  <si>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</si>
  <si>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</si>
  <si>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</si>
  <si>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</si>
  <si>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</si>
  <si>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</si>
  <si>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</si>
  <si>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</si>
  <si>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</si>
  <si>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</si>
  <si>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</si>
  <si>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</si>
  <si>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</si>
  <si>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</si>
  <si>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</si>
  <si>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</si>
  <si>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</si>
  <si>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</si>
  <si>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</si>
  <si>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</si>
  <si>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</si>
  <si>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</si>
  <si>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</si>
  <si>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</si>
  <si>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</si>
  <si>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</si>
  <si>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</si>
  <si>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</si>
  <si>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</si>
  <si>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</si>
  <si>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</si>
  <si>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</si>
  <si>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</si>
  <si>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</si>
  <si>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</si>
  <si>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</si>
  <si>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</si>
  <si>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</si>
  <si>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</si>
  <si>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</si>
  <si>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</si>
  <si>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</si>
  <si>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</si>
  <si>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</si>
  <si>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</si>
  <si>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</si>
  <si>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</si>
  <si>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</si>
  <si>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</si>
  <si>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</si>
  <si>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</si>
  <si>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</si>
  <si>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</si>
  <si>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</si>
  <si>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</si>
  <si>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</si>
  <si>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</si>
  <si>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</si>
  <si>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</si>
  <si>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</si>
  <si>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</si>
  <si>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</si>
  <si>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</si>
  <si>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</si>
  <si>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</si>
  <si>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</si>
  <si>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</si>
  <si>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</si>
  <si>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</si>
  <si>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</si>
  <si>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</si>
  <si>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</si>
  <si>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</si>
  <si>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</si>
  <si>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</si>
  <si>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</si>
  <si>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</si>
  <si>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</si>
  <si>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</si>
  <si>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</si>
  <si>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</si>
  <si>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</si>
  <si>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</si>
  <si>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</si>
  <si>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</si>
  <si>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</si>
  <si>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</si>
  <si>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</si>
  <si>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</si>
  <si>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</si>
  <si>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</si>
  <si>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</si>
  <si>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</si>
  <si>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</si>
  <si>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</si>
  <si>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</si>
  <si>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</si>
  <si>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</si>
  <si>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</si>
  <si>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</si>
  <si>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</si>
  <si>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</si>
  <si>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</si>
  <si>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</si>
  <si>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</si>
  <si>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</si>
  <si>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</si>
  <si>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</si>
  <si>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</si>
  <si>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</si>
  <si>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</si>
  <si>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</si>
  <si>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</si>
  <si>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</si>
  <si>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</si>
  <si>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</si>
  <si>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</si>
  <si>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</si>
  <si>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</si>
  <si>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</si>
  <si>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</si>
  <si>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</si>
  <si>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</si>
  <si>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</si>
  <si>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</si>
  <si>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</si>
  <si>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</si>
  <si>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</si>
  <si>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</si>
  <si>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</si>
  <si>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</si>
  <si>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</si>
  <si>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</si>
  <si>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</si>
  <si>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</si>
  <si>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</si>
  <si>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</si>
  <si>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</si>
  <si>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</si>
  <si>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</si>
  <si>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</si>
  <si>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</si>
  <si>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</si>
  <si>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</si>
  <si>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</si>
  <si>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</si>
  <si>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</si>
  <si>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</si>
  <si>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</si>
  <si>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</si>
  <si>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</si>
  <si>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</si>
  <si>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</si>
  <si>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</si>
  <si>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</si>
  <si>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</si>
  <si>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</si>
  <si>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</si>
  <si>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</si>
  <si>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</si>
  <si>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</si>
  <si>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</si>
  <si>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</si>
  <si>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</si>
  <si>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</si>
  <si>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</si>
  <si>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</si>
  <si>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</si>
  <si>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</si>
  <si>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</si>
  <si>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</si>
  <si>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</si>
  <si>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</si>
  <si>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</si>
  <si>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</si>
  <si>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</si>
  <si>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</si>
  <si>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</si>
  <si>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</si>
  <si>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</si>
  <si>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</si>
  <si>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</si>
  <si>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</si>
  <si>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</si>
  <si>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</si>
  <si>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</si>
  <si>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</si>
  <si>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</si>
  <si>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</si>
  <si>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</si>
  <si>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</si>
  <si>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</si>
  <si>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</si>
  <si>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</si>
  <si>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</si>
  <si>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</si>
  <si>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</si>
  <si>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</si>
  <si>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</si>
  <si>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</si>
  <si>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</si>
  <si>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</si>
  <si>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</si>
  <si>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</si>
  <si>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</si>
  <si>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</si>
  <si>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</si>
  <si>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</si>
  <si>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</si>
  <si>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</si>
  <si>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</si>
  <si>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</si>
  <si>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</si>
  <si>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</si>
  <si>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</si>
  <si>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</si>
  <si>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</si>
  <si>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</si>
  <si>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</si>
  <si>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</si>
  <si>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</si>
  <si>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</si>
  <si>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</si>
  <si>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</si>
  <si>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</si>
  <si>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</si>
  <si>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</si>
  <si>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</si>
  <si>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</si>
  <si>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</si>
  <si>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</si>
  <si>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</si>
  <si>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</si>
  <si>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</si>
  <si>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</si>
  <si>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</si>
  <si>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</si>
  <si>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</si>
  <si>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</si>
  <si>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</si>
  <si>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</si>
  <si>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</si>
  <si>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</si>
  <si>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</si>
  <si>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</si>
  <si>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</si>
  <si>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</si>
  <si>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</si>
  <si>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</si>
  <si>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</si>
  <si>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</si>
  <si>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</si>
  <si>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</si>
  <si>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</si>
  <si>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</si>
  <si>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</si>
  <si>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</si>
  <si>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</si>
  <si>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</si>
  <si>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</si>
  <si>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</si>
  <si>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</si>
  <si>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</si>
  <si>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</si>
  <si>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</si>
  <si>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</si>
  <si>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</si>
  <si>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</si>
  <si>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</si>
  <si>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</si>
  <si>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</si>
  <si>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</si>
  <si>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</si>
  <si>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</si>
  <si>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</si>
  <si>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</si>
  <si>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</si>
  <si>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</si>
  <si>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</si>
  <si>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</si>
  <si>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</si>
  <si>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</si>
  <si>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</si>
  <si>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</si>
  <si>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</si>
  <si>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</si>
  <si>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</si>
  <si>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</si>
  <si>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</si>
  <si>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</si>
  <si>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</si>
  <si>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</si>
  <si>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</si>
  <si>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</si>
  <si>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</si>
  <si>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</si>
  <si>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</si>
  <si>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</si>
  <si>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</si>
  <si>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</si>
  <si>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</si>
  <si>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</si>
  <si>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</si>
  <si>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</si>
  <si>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</si>
  <si>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</si>
  <si>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</si>
  <si>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</si>
  <si>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</si>
  <si>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</si>
  <si>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</si>
  <si>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</si>
  <si>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</si>
  <si>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</si>
  <si>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</si>
  <si>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</si>
  <si>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</si>
  <si>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</si>
  <si>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</si>
  <si>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</si>
  <si>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</si>
  <si>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</si>
  <si>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</si>
  <si>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</si>
  <si>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</si>
  <si>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</si>
  <si>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</si>
  <si>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</si>
  <si>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</si>
  <si>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</si>
  <si>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</si>
  <si>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</si>
  <si>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</si>
  <si>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</si>
  <si>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</si>
  <si>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</si>
  <si>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</si>
  <si>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</si>
  <si>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</si>
  <si>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</si>
  <si>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</si>
  <si>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</si>
  <si>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</si>
  <si>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</si>
  <si>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</si>
  <si>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</si>
  <si>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</si>
  <si>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</si>
  <si>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</si>
  <si>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</si>
  <si>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</si>
  <si>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</si>
  <si>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</si>
  <si>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</si>
  <si>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</si>
  <si>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</si>
  <si>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</si>
  <si>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</si>
  <si>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</si>
  <si>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</si>
  <si>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</si>
  <si>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</si>
  <si>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</si>
  <si>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</si>
  <si>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</si>
  <si>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</si>
  <si>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</si>
  <si>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</si>
  <si>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</si>
  <si>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</si>
  <si>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</si>
  <si>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</si>
  <si>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</si>
  <si>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</si>
  <si>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</si>
  <si>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</si>
  <si>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</si>
  <si>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</si>
  <si>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</si>
  <si>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</si>
  <si>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</si>
  <si>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</si>
  <si>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</si>
  <si>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</si>
  <si>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</si>
  <si>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</si>
  <si>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</si>
  <si>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</si>
  <si>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</si>
  <si>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</si>
  <si>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</si>
  <si>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</si>
  <si>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</si>
  <si>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</si>
  <si>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</si>
  <si>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</si>
  <si>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</si>
  <si>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</si>
  <si>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</si>
  <si>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</si>
  <si>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</si>
  <si>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</si>
  <si>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</si>
  <si>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</si>
  <si>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</si>
  <si>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</si>
  <si>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</si>
  <si>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</si>
  <si>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</si>
  <si>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</si>
  <si>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</si>
  <si>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</si>
  <si>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</si>
  <si>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</si>
  <si>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</si>
  <si>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</si>
  <si>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</si>
  <si>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</si>
  <si>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</si>
  <si>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</si>
  <si>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</si>
  <si>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</si>
  <si>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</si>
  <si>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</si>
  <si>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</si>
  <si>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</si>
  <si>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</si>
  <si>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</si>
  <si>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</si>
  <si>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</si>
  <si>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</si>
  <si>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</si>
  <si>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</si>
  <si>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</si>
  <si>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</si>
  <si>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</si>
  <si>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</si>
  <si>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</si>
  <si>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</si>
  <si>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</si>
  <si>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</si>
  <si>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</si>
  <si>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</si>
  <si>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</si>
  <si>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</si>
  <si>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</si>
  <si>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</si>
  <si>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</si>
  <si>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</si>
  <si>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</si>
  <si>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</si>
  <si>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</si>
  <si>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</si>
  <si>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</si>
  <si>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</si>
  <si>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</si>
  <si>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</si>
  <si>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</si>
  <si>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</si>
  <si>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</si>
  <si>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</si>
  <si>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</si>
  <si>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</si>
  <si>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</si>
  <si>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</si>
  <si>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</si>
  <si>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</si>
  <si>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</si>
  <si>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</si>
  <si>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</si>
  <si>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</si>
  <si>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</si>
  <si>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</si>
  <si>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</si>
  <si>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</si>
  <si>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</si>
  <si>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</si>
  <si>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</si>
  <si>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</si>
  <si>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</si>
  <si>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</si>
  <si>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</si>
  <si>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</si>
  <si>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</si>
  <si>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</si>
  <si>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</si>
  <si>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</si>
  <si>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</si>
  <si>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</si>
  <si>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</si>
  <si>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</si>
  <si>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</si>
  <si>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</si>
  <si>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</si>
  <si>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</si>
  <si>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</si>
  <si>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</si>
  <si>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</si>
  <si>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</si>
  <si>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</si>
  <si>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</si>
  <si>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</si>
  <si>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</si>
  <si>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</si>
  <si>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</si>
  <si>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</si>
  <si>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</si>
  <si>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</si>
  <si>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</si>
  <si>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</si>
  <si>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</si>
  <si>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</si>
  <si>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</si>
  <si>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</si>
  <si>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</si>
  <si>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</si>
  <si>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</si>
  <si>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</si>
  <si>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</si>
  <si>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</si>
  <si>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</si>
  <si>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</si>
  <si>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</si>
  <si>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</si>
  <si>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</si>
  <si>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</si>
  <si>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</si>
  <si>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</si>
  <si>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</si>
  <si>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</si>
  <si>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</si>
  <si>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</si>
  <si>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</si>
  <si>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</si>
  <si>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</si>
  <si>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</si>
  <si>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</si>
  <si>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</si>
  <si>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</si>
  <si>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</si>
  <si>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</si>
  <si>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</si>
  <si>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</si>
  <si>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</si>
  <si>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</si>
  <si>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</si>
  <si>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</si>
  <si>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</si>
  <si>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</si>
  <si>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</si>
  <si>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</si>
  <si>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</si>
  <si>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</si>
  <si>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</si>
  <si>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</si>
  <si>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</si>
  <si>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</si>
  <si>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</si>
  <si>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</si>
  <si>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</si>
  <si>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</si>
  <si>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</si>
  <si>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</si>
  <si>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</si>
  <si>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</si>
  <si>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</si>
  <si>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</si>
  <si>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</si>
  <si>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</si>
  <si>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</si>
  <si>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</si>
  <si>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</si>
  <si>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</si>
  <si>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</si>
  <si>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</si>
  <si>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</si>
  <si>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</si>
  <si>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</si>
  <si>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</si>
  <si>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</si>
  <si>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</si>
  <si>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</si>
  <si>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</si>
  <si>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</si>
  <si>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</si>
  <si>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</si>
  <si>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</si>
  <si>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</si>
  <si>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</si>
  <si>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</si>
  <si>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</si>
  <si>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</si>
  <si>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</si>
  <si>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</si>
  <si>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</si>
  <si>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</si>
  <si>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</si>
  <si>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</si>
  <si>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</si>
  <si>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</si>
  <si>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</si>
  <si>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</si>
  <si>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</si>
  <si>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</si>
  <si>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</si>
  <si>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</si>
  <si>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</si>
  <si>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</si>
  <si>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</si>
  <si>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</si>
  <si>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</si>
  <si>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</si>
  <si>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</si>
  <si>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</si>
  <si>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</si>
  <si>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</si>
  <si>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</si>
  <si>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</si>
  <si>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</si>
  <si>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</si>
  <si>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</si>
  <si>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</si>
  <si>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</si>
  <si>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</si>
  <si>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</si>
  <si>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</si>
  <si>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</si>
  <si>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</si>
  <si>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</si>
  <si>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</si>
  <si>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</si>
  <si>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</si>
  <si>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</si>
  <si>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</si>
  <si>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</si>
  <si>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</si>
  <si>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</si>
  <si>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</si>
  <si>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</si>
  <si>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</si>
  <si>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</si>
  <si>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</si>
  <si>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</si>
  <si>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</si>
  <si>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</si>
  <si>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</si>
  <si>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</si>
  <si>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</si>
  <si>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</si>
  <si>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</si>
  <si>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</si>
  <si>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</si>
  <si>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</si>
  <si>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</si>
  <si>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</si>
  <si>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</si>
  <si>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</si>
  <si>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</si>
  <si>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</si>
  <si>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</si>
  <si>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</si>
  <si>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</si>
  <si>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</si>
  <si>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</si>
  <si>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</si>
  <si>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</si>
  <si>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</si>
  <si>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</si>
  <si>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</si>
  <si>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</si>
  <si>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</si>
  <si>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</si>
  <si>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</si>
  <si>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</si>
  <si>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</si>
  <si>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</si>
  <si>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</si>
  <si>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</si>
  <si>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</si>
  <si>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</si>
  <si>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</si>
  <si>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</si>
  <si>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</si>
  <si>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</si>
  <si>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</si>
  <si>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</si>
  <si>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</si>
  <si>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</si>
  <si>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</si>
  <si>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</si>
  <si>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</si>
  <si>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</si>
  <si>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</si>
  <si>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</si>
  <si>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</si>
  <si>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</si>
  <si>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</si>
  <si>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</si>
  <si>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</si>
  <si>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</si>
  <si>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</si>
  <si>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</si>
  <si>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</si>
  <si>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</si>
  <si>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</si>
  <si>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</si>
  <si>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</si>
  <si>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</si>
  <si>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</si>
  <si>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</si>
  <si>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</si>
  <si>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</si>
  <si>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</si>
  <si>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</si>
  <si>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</si>
  <si>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</si>
  <si>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</si>
  <si>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</si>
  <si>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</si>
  <si>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</si>
  <si>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</si>
  <si>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</si>
  <si>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</si>
  <si>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</si>
  <si>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</si>
  <si>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</si>
  <si>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</si>
  <si>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</si>
  <si>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</si>
  <si>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</si>
  <si>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</si>
  <si>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</si>
  <si>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</si>
  <si>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</si>
  <si>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</si>
  <si>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</si>
  <si>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</si>
  <si>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</si>
  <si>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</si>
  <si>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</si>
  <si>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</si>
  <si>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</si>
  <si>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</si>
  <si>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</si>
  <si>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</si>
  <si>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</si>
  <si>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</si>
  <si>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</si>
  <si>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</si>
  <si>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</si>
  <si>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</si>
  <si>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</si>
  <si>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</si>
  <si>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</si>
  <si>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</si>
  <si>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</si>
  <si>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</si>
  <si>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</si>
  <si>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</si>
  <si>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</si>
  <si>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</si>
  <si>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</si>
  <si>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</si>
  <si>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</si>
  <si>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</si>
  <si>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</si>
  <si>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</si>
  <si>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</si>
  <si>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</si>
  <si>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</si>
  <si>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</si>
  <si>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</si>
  <si>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</si>
  <si>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</si>
  <si>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</si>
  <si>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</si>
  <si>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</si>
  <si>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</si>
  <si>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</si>
  <si>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</si>
  <si>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</si>
  <si>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</si>
  <si>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</si>
  <si>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</si>
  <si>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</si>
  <si>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</si>
  <si>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</si>
  <si>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</si>
  <si>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</si>
  <si>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</si>
  <si>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</si>
  <si>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</si>
  <si>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</si>
  <si>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</si>
  <si>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</si>
  <si>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</si>
  <si>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</si>
  <si>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</si>
  <si>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</si>
  <si>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</si>
  <si>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</si>
  <si>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</si>
  <si>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</si>
  <si>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</si>
  <si>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</si>
  <si>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</si>
  <si>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</si>
  <si>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</si>
  <si>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</si>
  <si>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</si>
  <si>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</si>
  <si>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</si>
  <si>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</si>
  <si>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</si>
  <si>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</si>
  <si>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</si>
  <si>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</si>
  <si>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</si>
  <si>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</si>
  <si>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</si>
  <si>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</si>
  <si>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</si>
  <si>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</si>
  <si>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</si>
  <si>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</si>
  <si>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</si>
  <si>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</si>
  <si>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</si>
  <si>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</si>
  <si>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</si>
  <si>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</si>
  <si>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</si>
  <si>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</si>
  <si>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</si>
  <si>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</si>
  <si>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</si>
  <si>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</si>
  <si>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</si>
  <si>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</si>
  <si>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</si>
  <si>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</si>
  <si>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</si>
  <si>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</si>
  <si>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</si>
  <si>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</si>
  <si>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</si>
  <si>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</si>
  <si>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</si>
  <si>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</si>
  <si>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</si>
  <si>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</si>
  <si>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</si>
  <si>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</si>
  <si>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</si>
  <si>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</si>
  <si>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</si>
  <si>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</si>
  <si>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</si>
  <si>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</si>
  <si>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</si>
  <si>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</si>
  <si>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</si>
  <si>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</si>
  <si>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</si>
  <si>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</si>
  <si>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</si>
  <si>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</si>
  <si>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</si>
  <si>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</si>
  <si>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</si>
  <si>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</si>
  <si>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</si>
  <si>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</si>
  <si>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</si>
  <si>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</si>
  <si>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</si>
  <si>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</si>
  <si>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</si>
  <si>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</si>
  <si>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</si>
  <si>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</si>
  <si>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</si>
  <si>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</si>
  <si>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</si>
  <si>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</si>
  <si>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</si>
  <si>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</si>
  <si>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</si>
  <si>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</si>
  <si>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</si>
  <si>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</si>
  <si>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</si>
  <si>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</si>
  <si>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</si>
  <si>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</si>
  <si>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</si>
  <si>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</si>
  <si>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</si>
  <si>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</si>
  <si>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</si>
  <si>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</si>
  <si>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</si>
  <si>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</si>
  <si>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</si>
  <si>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</si>
  <si>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</si>
  <si>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</si>
  <si>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</si>
  <si>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</si>
  <si>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</si>
  <si>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</si>
  <si>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</si>
  <si>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</si>
  <si>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</si>
  <si>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</si>
  <si>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</si>
  <si>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</si>
  <si>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</si>
  <si>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</si>
  <si>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</si>
  <si>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</si>
  <si>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</si>
  <si>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</si>
  <si>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</si>
  <si>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</si>
  <si>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</si>
  <si>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</si>
  <si>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</si>
  <si>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</si>
  <si>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</si>
  <si>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</si>
  <si>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</si>
  <si>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</si>
  <si>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</si>
  <si>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</si>
  <si>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</si>
  <si>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</si>
  <si>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</si>
  <si>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</si>
  <si>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</si>
  <si>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</si>
  <si>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</si>
  <si>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</si>
  <si>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</si>
  <si>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</si>
  <si>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</si>
  <si>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</si>
  <si>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</si>
  <si>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</si>
  <si>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</si>
  <si>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</si>
  <si>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</si>
  <si>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</si>
  <si>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</si>
  <si>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</si>
  <si>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</si>
  <si>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</si>
  <si>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</si>
  <si>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</si>
  <si>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</si>
  <si>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</si>
  <si>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</si>
  <si>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</si>
  <si>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</si>
  <si>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</si>
  <si>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</si>
  <si>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</si>
  <si>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</si>
  <si>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</si>
  <si>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</si>
  <si>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</si>
  <si>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</si>
  <si>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</si>
  <si>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</si>
  <si>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</si>
  <si>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</si>
  <si>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</si>
  <si>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</si>
  <si>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</si>
  <si>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</si>
  <si>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</si>
  <si>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</si>
  <si>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</si>
  <si>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</si>
  <si>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</si>
  <si>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</si>
  <si>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</si>
  <si>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</si>
  <si>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</si>
  <si>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</si>
  <si>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</si>
  <si>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</si>
  <si>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</si>
  <si>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</si>
  <si>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</si>
  <si>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</si>
  <si>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</si>
  <si>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</si>
  <si>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</si>
  <si>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</si>
  <si>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</si>
  <si>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</si>
  <si>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</si>
  <si>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</si>
  <si>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</si>
  <si>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</si>
  <si>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</si>
  <si>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</si>
  <si>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</si>
  <si>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</si>
  <si>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</si>
  <si>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</si>
  <si>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</si>
  <si>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</si>
  <si>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</si>
  <si>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</si>
  <si>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</si>
  <si>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</si>
  <si>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</si>
  <si>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</si>
  <si>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</si>
  <si>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</si>
  <si>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</si>
  <si>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</si>
  <si>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</si>
  <si>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</si>
  <si>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</si>
  <si>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</si>
  <si>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</si>
  <si>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</si>
  <si>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</si>
  <si>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</si>
  <si>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</si>
  <si>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</si>
  <si>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</si>
  <si>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</si>
  <si>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</si>
  <si>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</si>
  <si>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</si>
  <si>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</si>
  <si>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</si>
  <si>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</si>
  <si>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</si>
  <si>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</si>
  <si>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</si>
  <si>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</si>
  <si>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</si>
  <si>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</si>
  <si>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</si>
  <si>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</si>
  <si>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</si>
  <si>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</si>
  <si>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</si>
  <si>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</si>
  <si>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</si>
  <si>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</si>
  <si>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</si>
  <si>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</si>
  <si>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</si>
  <si>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</si>
  <si>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</si>
  <si>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</si>
  <si>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</si>
  <si>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</si>
  <si>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</si>
  <si>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</si>
  <si>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</si>
  <si>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</si>
  <si>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</si>
  <si>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</si>
  <si>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</si>
  <si>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</si>
  <si>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</si>
  <si>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</si>
  <si>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</si>
  <si>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</si>
  <si>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</si>
  <si>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</si>
  <si>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</si>
  <si>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</si>
  <si>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</si>
  <si>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</si>
  <si>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</si>
  <si>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</si>
  <si>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</si>
  <si>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</si>
  <si>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</si>
  <si>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</si>
  <si>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</si>
  <si>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</si>
  <si>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</si>
  <si>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</si>
  <si>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</si>
  <si>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</si>
  <si>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</si>
  <si>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</si>
  <si>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</si>
  <si>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</si>
  <si>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</si>
  <si>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</si>
  <si>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</si>
  <si>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</si>
  <si>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</si>
  <si>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</si>
  <si>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</si>
  <si>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</si>
  <si>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</si>
  <si>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</si>
  <si>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</si>
  <si>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</si>
  <si>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</si>
  <si>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</si>
  <si>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</si>
  <si>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</si>
  <si>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</si>
  <si>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</si>
  <si>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</si>
  <si>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</si>
  <si>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</si>
  <si>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</si>
  <si>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</si>
  <si>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</si>
  <si>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</si>
  <si>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</si>
  <si>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</si>
  <si>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</si>
  <si>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</si>
  <si>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</si>
  <si>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</si>
  <si>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</si>
  <si>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</si>
  <si>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</si>
  <si>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</si>
  <si>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</si>
  <si>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</si>
  <si>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</si>
  <si>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</si>
  <si>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</si>
  <si>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</si>
  <si>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</si>
  <si>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</si>
  <si>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</si>
  <si>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</si>
  <si>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</si>
  <si>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</si>
  <si>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</si>
  <si>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</si>
  <si>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</si>
  <si>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</si>
  <si>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</si>
  <si>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</si>
  <si>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</si>
  <si>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</si>
  <si>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</si>
  <si>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</si>
  <si>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</si>
  <si>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</si>
  <si>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</si>
  <si>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</si>
  <si>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</si>
  <si>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</si>
  <si>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</si>
  <si>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</si>
  <si>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</si>
  <si>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</si>
  <si>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</si>
  <si>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</si>
  <si>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</si>
  <si>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</si>
  <si>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</si>
  <si>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</si>
  <si>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</si>
  <si>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</si>
  <si>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</si>
  <si>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</si>
  <si>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</si>
  <si>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</si>
  <si>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</si>
  <si>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</si>
  <si>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</si>
  <si>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</si>
  <si>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</si>
  <si>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</si>
  <si>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</si>
  <si>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</si>
  <si>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</si>
  <si>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</si>
  <si>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</si>
  <si>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</si>
  <si>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</si>
  <si>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</si>
  <si>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</si>
  <si>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</si>
  <si>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</si>
  <si>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</si>
  <si>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</si>
  <si>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</si>
  <si>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</si>
  <si>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</si>
  <si>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</si>
  <si>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</si>
  <si>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</si>
  <si>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</si>
  <si>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</si>
  <si>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</si>
  <si>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</si>
  <si>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</si>
  <si>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</si>
  <si>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</si>
  <si>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</si>
  <si>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</si>
  <si>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</si>
  <si>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</si>
  <si>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</si>
  <si>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</si>
  <si>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</si>
  <si>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</si>
  <si>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</si>
  <si>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</si>
  <si>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</si>
  <si>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</si>
  <si>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</si>
  <si>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</si>
  <si>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</si>
  <si>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</si>
  <si>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</si>
  <si>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</si>
  <si>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</si>
  <si>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</si>
  <si>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</si>
  <si>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</si>
  <si>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</si>
  <si>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</si>
  <si>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</si>
  <si>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</si>
  <si>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</si>
  <si>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</si>
  <si>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</si>
  <si>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</si>
  <si>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</si>
  <si>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</si>
  <si>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</si>
  <si>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</si>
  <si>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</si>
  <si>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</si>
  <si>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</si>
  <si>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</si>
  <si>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</si>
  <si>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</si>
  <si>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</si>
  <si>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</si>
  <si>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</si>
  <si>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</si>
  <si>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</si>
  <si>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</si>
  <si>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</si>
  <si>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</si>
  <si>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</si>
  <si>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</si>
  <si>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</si>
  <si>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</si>
  <si>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</si>
  <si>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</si>
  <si>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</si>
  <si>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</si>
  <si>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</si>
  <si>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</si>
  <si>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</si>
  <si>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</si>
  <si>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</si>
  <si>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</si>
  <si>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</si>
  <si>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</si>
  <si>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</si>
  <si>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</si>
  <si>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</si>
  <si>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</si>
  <si>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</si>
  <si>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</si>
  <si>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</si>
  <si>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</si>
  <si>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</si>
  <si>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</si>
  <si>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</si>
  <si>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</si>
  <si>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</si>
  <si>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</si>
  <si>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</si>
  <si>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</si>
  <si>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</si>
  <si>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</si>
  <si>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</si>
  <si>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</si>
  <si>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</si>
  <si>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</si>
  <si>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</si>
  <si>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</si>
  <si>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</si>
  <si>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</si>
  <si>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</si>
  <si>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</si>
  <si>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</si>
  <si>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</si>
  <si>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</si>
  <si>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</si>
  <si>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</si>
  <si>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</si>
  <si>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</si>
  <si>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</si>
  <si>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</si>
  <si>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</si>
  <si>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</si>
  <si>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</si>
  <si>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</si>
  <si>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</si>
  <si>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</si>
  <si>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</si>
  <si>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</si>
  <si>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</si>
  <si>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</si>
  <si>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</si>
  <si>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</si>
  <si>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</si>
  <si>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</si>
  <si>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</si>
  <si>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</si>
  <si>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</si>
  <si>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</si>
  <si>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</si>
  <si>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</si>
  <si>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</si>
  <si>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</si>
  <si>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</si>
  <si>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</si>
  <si>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</si>
  <si>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</si>
  <si>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</si>
  <si>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</si>
  <si>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</si>
  <si>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</si>
  <si>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</si>
  <si>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</si>
  <si>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</si>
  <si>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</si>
  <si>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</si>
  <si>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</si>
  <si>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</si>
  <si>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</si>
  <si>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</si>
  <si>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</si>
  <si>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</si>
  <si>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</si>
  <si>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</si>
  <si>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</si>
  <si>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</si>
  <si>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</si>
  <si>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</si>
  <si>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</si>
  <si>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</si>
  <si>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</si>
  <si>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</si>
  <si>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</si>
  <si>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</si>
  <si>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</si>
  <si>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</si>
  <si>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</si>
  <si>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</si>
  <si>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</si>
  <si>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</si>
  <si>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</si>
  <si>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</si>
  <si>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</si>
  <si>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</si>
  <si>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</si>
  <si>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</si>
  <si>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</si>
  <si>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</si>
  <si>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</si>
  <si>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</si>
  <si>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</si>
  <si>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</si>
  <si>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</si>
  <si>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</si>
  <si>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</si>
  <si>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</si>
  <si>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</si>
  <si>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</si>
  <si>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</si>
  <si>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</si>
  <si>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</si>
  <si>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</si>
  <si>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</si>
  <si>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</si>
  <si>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</si>
  <si>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</si>
  <si>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</si>
  <si>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</si>
  <si>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</si>
  <si>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</si>
  <si>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</si>
  <si>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</si>
  <si>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</si>
  <si>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</si>
  <si>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</si>
  <si>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</si>
  <si>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</si>
  <si>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</si>
  <si>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</si>
  <si>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</si>
  <si>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</si>
  <si>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</si>
  <si>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</si>
  <si>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</si>
  <si>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</si>
  <si>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</si>
  <si>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</si>
  <si>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</si>
  <si>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</si>
  <si>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</si>
  <si>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</si>
  <si>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</si>
  <si>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</si>
  <si>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</si>
  <si>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</si>
  <si>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</si>
  <si>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</si>
  <si>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</si>
  <si>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</si>
  <si>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</si>
  <si>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</si>
  <si>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</si>
  <si>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</si>
  <si>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</si>
  <si>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</si>
  <si>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</si>
  <si>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</si>
  <si>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</si>
  <si>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</si>
  <si>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</si>
  <si>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</si>
  <si>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</si>
  <si>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</si>
  <si>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</si>
  <si>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</si>
  <si>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</si>
  <si>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</si>
  <si>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</si>
  <si>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</si>
  <si>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</si>
  <si>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</si>
  <si>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</si>
  <si>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</si>
  <si>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</si>
  <si>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</si>
  <si>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</si>
  <si>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</si>
  <si>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</si>
  <si>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</si>
  <si>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</si>
  <si>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</si>
  <si>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</si>
  <si>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</si>
  <si>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</si>
  <si>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</si>
  <si>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</si>
  <si>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</si>
  <si>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</si>
  <si>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</si>
  <si>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</si>
  <si>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</si>
  <si>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</si>
  <si>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</si>
  <si>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</si>
  <si>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</si>
  <si>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</si>
  <si>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</si>
  <si>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</si>
  <si>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</si>
  <si>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</si>
  <si>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</si>
  <si>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</si>
  <si>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</si>
  <si>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</si>
  <si>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</si>
  <si>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</si>
  <si>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</si>
  <si>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</si>
  <si>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</si>
  <si>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</si>
  <si>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</si>
  <si>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</si>
  <si>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</si>
  <si>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</si>
  <si>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</si>
  <si>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</si>
  <si>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</si>
  <si>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</si>
  <si>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</si>
  <si>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</si>
  <si>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</si>
  <si>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</si>
  <si>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</si>
  <si>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</si>
  <si>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</si>
  <si>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</si>
  <si>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</si>
  <si>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</si>
  <si>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</si>
  <si>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</si>
  <si>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</si>
  <si>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</si>
  <si>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</si>
  <si>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</si>
  <si>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</si>
  <si>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</si>
  <si>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</si>
  <si>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</si>
  <si>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</si>
  <si>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</si>
  <si>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</si>
  <si>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</si>
  <si>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</si>
  <si>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</si>
  <si>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</si>
  <si>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</si>
  <si>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</si>
  <si>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</si>
  <si>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</si>
  <si>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</si>
  <si>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</si>
  <si>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</si>
  <si>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</si>
  <si>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</si>
  <si>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</si>
  <si>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</si>
  <si>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</si>
  <si>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</si>
  <si>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</si>
  <si>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</si>
  <si>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</si>
  <si>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</si>
  <si>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</si>
  <si>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</si>
  <si>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</si>
  <si>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</si>
  <si>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</si>
  <si>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</si>
  <si>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</si>
  <si>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</si>
  <si>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</si>
  <si>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</si>
  <si>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</si>
  <si>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</si>
  <si>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</si>
  <si>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</si>
  <si>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</si>
  <si>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</si>
  <si>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</si>
  <si>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</si>
  <si>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</si>
  <si>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</si>
  <si>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</si>
  <si>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</si>
  <si>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</si>
  <si>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</si>
  <si>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</si>
  <si>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</si>
  <si>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</si>
  <si>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</si>
  <si>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</si>
  <si>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</si>
  <si>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</si>
  <si>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</si>
  <si>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</si>
  <si>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</si>
  <si>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</si>
  <si>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</si>
  <si>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</si>
  <si>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</si>
  <si>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</si>
  <si>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</si>
  <si>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</si>
  <si>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</si>
  <si>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</si>
  <si>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</si>
  <si>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</si>
  <si>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</si>
  <si>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</si>
  <si>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</si>
  <si>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</si>
  <si>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</si>
  <si>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</si>
  <si>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</si>
  <si>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</si>
  <si>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</si>
  <si>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</si>
  <si>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</si>
  <si>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</si>
  <si>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</si>
  <si>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</si>
  <si>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</si>
  <si>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</si>
  <si>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</si>
  <si>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</si>
  <si>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</si>
  <si>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</si>
  <si>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</si>
  <si>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</si>
  <si>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</si>
  <si>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</si>
  <si>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</si>
  <si>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</si>
  <si>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</si>
  <si>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</si>
  <si>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</si>
  <si>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</si>
  <si>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</si>
  <si>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</si>
  <si>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</si>
  <si>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</si>
  <si>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</si>
  <si>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</si>
  <si>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</si>
  <si>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</si>
  <si>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</si>
  <si>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</si>
  <si>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</si>
  <si>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</si>
  <si>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</si>
  <si>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</si>
  <si>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</si>
  <si>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</si>
  <si>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</si>
  <si>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</si>
  <si>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</si>
  <si>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</si>
  <si>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</si>
  <si>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</si>
  <si>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</si>
  <si>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</si>
  <si>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</si>
  <si>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</si>
  <si>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</si>
  <si>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</si>
  <si>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</si>
  <si>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</si>
  <si>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</si>
  <si>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</si>
  <si>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</si>
  <si>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</si>
  <si>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</si>
  <si>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</si>
  <si>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</si>
  <si>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</si>
  <si>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</si>
  <si>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</si>
  <si>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</si>
  <si>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</si>
  <si>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</si>
  <si>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</si>
  <si>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</si>
  <si>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</si>
  <si>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</si>
  <si>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</si>
  <si>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</si>
  <si>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</si>
  <si>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</si>
  <si>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</si>
  <si>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</si>
  <si>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</si>
  <si>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</si>
  <si>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</si>
  <si>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</si>
  <si>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</si>
  <si>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</si>
  <si>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</si>
  <si>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</si>
  <si>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</si>
  <si>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</si>
  <si>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</si>
  <si>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</si>
  <si>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</si>
  <si>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</si>
  <si>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</si>
  <si>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</si>
  <si>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</si>
  <si>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</si>
  <si>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</si>
  <si>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</si>
  <si>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</si>
  <si>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</si>
  <si>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</si>
  <si>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</si>
  <si>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</si>
  <si>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</si>
  <si>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</si>
  <si>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</si>
  <si>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</si>
  <si>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</si>
  <si>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</si>
  <si>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</si>
  <si>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</si>
  <si>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</si>
  <si>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</si>
  <si>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</si>
  <si>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</si>
  <si>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</si>
  <si>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</si>
  <si>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</si>
  <si>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</si>
  <si>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</si>
  <si>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</si>
  <si>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</si>
  <si>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</si>
  <si>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</si>
  <si>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</si>
  <si>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</si>
  <si>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</si>
  <si>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</si>
  <si>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</si>
  <si>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</si>
  <si>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</si>
  <si>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</si>
  <si>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</si>
  <si>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</si>
  <si>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</si>
  <si>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</si>
  <si>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</si>
  <si>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</si>
  <si>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</si>
  <si>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</si>
  <si>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</si>
  <si>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</si>
  <si>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</si>
  <si>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</si>
  <si>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</si>
  <si>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</si>
  <si>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</si>
  <si>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</si>
  <si>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</si>
  <si>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</si>
  <si>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</si>
  <si>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</si>
  <si>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</si>
  <si>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</si>
  <si>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</si>
  <si>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</si>
  <si>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</si>
  <si>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</si>
  <si>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</si>
  <si>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</si>
  <si>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</si>
  <si>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</si>
  <si>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</si>
  <si>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</si>
  <si>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</si>
  <si>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</si>
  <si>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</si>
  <si>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</si>
  <si>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</si>
  <si>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</si>
  <si>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</si>
  <si>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</si>
  <si>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</si>
  <si>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</si>
  <si>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</si>
  <si>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</si>
  <si>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</si>
  <si>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</si>
  <si>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</si>
  <si>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</si>
  <si>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</si>
  <si>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</si>
  <si>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</si>
  <si>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</si>
  <si>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</si>
  <si>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</si>
  <si>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</si>
  <si>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</si>
  <si>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</si>
  <si>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</si>
  <si>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</si>
  <si>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</si>
  <si>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</si>
  <si>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</si>
  <si>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</si>
  <si>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</si>
  <si>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</si>
  <si>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</si>
  <si>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</si>
  <si>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</si>
  <si>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</si>
  <si>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</si>
  <si>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</si>
  <si>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</si>
  <si>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</si>
  <si>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</si>
  <si>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</si>
  <si>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</si>
  <si>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</si>
  <si>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</si>
  <si>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</si>
  <si>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</si>
  <si>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</si>
  <si>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</si>
  <si>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</si>
  <si>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</si>
  <si>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</si>
  <si>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</si>
  <si>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</si>
  <si>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</si>
  <si>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</si>
  <si>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</si>
  <si>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</si>
  <si>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</si>
  <si>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</si>
  <si>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</si>
  <si>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</si>
  <si>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</si>
  <si>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</si>
  <si>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</si>
  <si>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</si>
  <si>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</si>
  <si>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</si>
  <si>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</si>
  <si>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</si>
  <si>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</si>
  <si>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</si>
  <si>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</si>
  <si>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</si>
  <si>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</si>
  <si>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</si>
  <si>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</si>
  <si>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</si>
  <si>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</si>
  <si>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</si>
  <si>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</si>
  <si>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</si>
  <si>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</si>
  <si>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</si>
  <si>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</si>
  <si>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</si>
  <si>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</si>
  <si>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</si>
  <si>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</si>
  <si>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</si>
  <si>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</si>
  <si>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</si>
  <si>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</si>
  <si>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</si>
  <si>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</si>
  <si>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</si>
  <si>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</si>
  <si>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</si>
  <si>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</si>
  <si>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</si>
  <si>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</si>
  <si>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</si>
  <si>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</si>
  <si>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</si>
  <si>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</si>
  <si>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</si>
  <si>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</si>
  <si>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</si>
  <si>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</si>
  <si>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</si>
  <si>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</si>
  <si>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</si>
  <si>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</si>
  <si>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</si>
  <si>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</si>
  <si>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</si>
  <si>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</si>
  <si>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</si>
  <si>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</si>
  <si>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</si>
  <si>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</si>
  <si>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</si>
  <si>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</si>
  <si>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</si>
  <si>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</si>
  <si>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</si>
  <si>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</si>
  <si>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</si>
  <si>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</si>
  <si>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</si>
  <si>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</si>
  <si>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</si>
  <si>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</si>
  <si>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</si>
  <si>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</si>
  <si>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</si>
  <si>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</si>
  <si>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</si>
  <si>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</si>
  <si>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</si>
  <si>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</si>
  <si>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</si>
  <si>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</si>
  <si>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</si>
  <si>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</si>
  <si>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</si>
  <si>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</si>
  <si>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</si>
  <si>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</si>
  <si>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</si>
  <si>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</si>
  <si>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</si>
  <si>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</si>
  <si>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</si>
  <si>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</si>
  <si>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</si>
  <si>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</si>
  <si>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</si>
  <si>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</si>
  <si>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</si>
  <si>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</si>
  <si>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</si>
  <si>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</si>
  <si>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</si>
  <si>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</si>
  <si>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</si>
  <si>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</si>
  <si>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</si>
  <si>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</si>
  <si>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</si>
  <si>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</si>
  <si>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</si>
  <si>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</si>
  <si>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</si>
  <si>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</si>
  <si>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</si>
  <si>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</si>
  <si>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</si>
  <si>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</si>
  <si>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</si>
  <si>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</si>
  <si>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</si>
  <si>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</si>
  <si>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</si>
  <si>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</si>
  <si>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</si>
  <si>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</si>
  <si>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</si>
  <si>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</si>
  <si>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</si>
  <si>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</si>
  <si>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</si>
  <si>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</si>
  <si>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</si>
  <si>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</si>
  <si>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</si>
  <si>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</si>
  <si>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</si>
  <si>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</si>
  <si>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</si>
  <si>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</si>
  <si>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</si>
  <si>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</si>
  <si>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</si>
  <si>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</si>
  <si>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</si>
  <si>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</si>
  <si>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</si>
  <si>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</si>
  <si>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</si>
  <si>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</si>
  <si>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</si>
  <si>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</si>
  <si>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</si>
  <si>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</si>
  <si>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</si>
  <si>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</si>
  <si>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</si>
  <si>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</si>
  <si>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</si>
  <si>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</si>
  <si>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</si>
  <si>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</si>
  <si>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</si>
  <si>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</si>
  <si>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</si>
  <si>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</si>
  <si>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</si>
  <si>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</si>
  <si>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</si>
  <si>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</si>
  <si>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</si>
  <si>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</si>
  <si>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</si>
  <si>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</si>
  <si>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</si>
  <si>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</si>
  <si>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</si>
  <si>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</si>
  <si>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</si>
  <si>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</si>
  <si>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</si>
  <si>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</si>
  <si>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</si>
  <si>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</si>
  <si>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</si>
  <si>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</si>
  <si>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</si>
  <si>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</si>
  <si>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</si>
  <si>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</si>
  <si>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</si>
  <si>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</si>
  <si>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</si>
  <si>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</si>
  <si>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</si>
  <si>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</si>
  <si>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</si>
  <si>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</si>
  <si>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</si>
  <si>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</si>
  <si>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</si>
  <si>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</si>
  <si>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</si>
  <si>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</si>
  <si>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</si>
  <si>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</si>
  <si>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</si>
  <si>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</si>
  <si>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</si>
  <si>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</si>
  <si>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</si>
  <si>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</si>
  <si>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</si>
  <si>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</si>
  <si>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</si>
  <si>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</si>
  <si>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</si>
  <si>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</si>
  <si>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</si>
  <si>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</si>
  <si>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</si>
  <si>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</si>
  <si>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</si>
  <si>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</si>
  <si>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</si>
  <si>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</si>
  <si>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</si>
  <si>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</si>
  <si>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</si>
  <si>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</si>
  <si>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</si>
  <si>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</si>
  <si>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</si>
  <si>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</si>
  <si>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</si>
  <si>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</si>
  <si>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</si>
  <si>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</si>
  <si>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</si>
  <si>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</si>
  <si>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</si>
  <si>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</si>
  <si>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</si>
  <si>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</si>
  <si>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</si>
  <si>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</si>
  <si>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</si>
  <si>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</si>
  <si>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</si>
  <si>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</si>
  <si>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</si>
  <si>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</si>
  <si>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</si>
  <si>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</si>
  <si>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</si>
  <si>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</si>
  <si>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</si>
  <si>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</si>
  <si>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</si>
  <si>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</si>
  <si>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</si>
  <si>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</si>
  <si>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</si>
  <si>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</si>
  <si>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</si>
  <si>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</si>
  <si>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</si>
  <si>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</si>
  <si>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</si>
  <si>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</si>
  <si>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</si>
  <si>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</si>
  <si>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</si>
  <si>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</si>
  <si>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</si>
  <si>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</si>
  <si>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</si>
  <si>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</si>
  <si>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</si>
  <si>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</si>
  <si>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</si>
  <si>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</si>
  <si>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</si>
  <si>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</si>
  <si>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</si>
  <si>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</si>
  <si>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</si>
  <si>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</si>
  <si>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</si>
  <si>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</si>
  <si>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</si>
  <si>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</si>
  <si>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</si>
  <si>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</si>
  <si>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</si>
  <si>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</si>
  <si>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</si>
  <si>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</si>
  <si>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</si>
  <si>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</si>
  <si>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</si>
  <si>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</si>
  <si>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</si>
  <si>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</si>
  <si>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</si>
  <si>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</si>
  <si>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</si>
  <si>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</si>
  <si>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</si>
  <si>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</si>
  <si>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</si>
  <si>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</si>
  <si>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</si>
  <si>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</si>
  <si>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</si>
  <si>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</si>
  <si>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</si>
  <si>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</si>
  <si>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</si>
  <si>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</si>
  <si>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</si>
  <si>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</si>
  <si>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</si>
  <si>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</si>
  <si>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</si>
  <si>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</si>
  <si>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</si>
  <si>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</si>
  <si>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</si>
  <si>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</si>
  <si>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</si>
  <si>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</si>
  <si>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</si>
  <si>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</si>
  <si>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</si>
  <si>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</si>
  <si>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</si>
  <si>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</si>
  <si>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</si>
  <si>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</si>
  <si>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</si>
  <si>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</si>
  <si>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</si>
  <si>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</si>
  <si>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</si>
  <si>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</si>
  <si>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</si>
  <si>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</si>
  <si>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</si>
  <si>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</si>
  <si>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</si>
  <si>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</si>
  <si>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</si>
  <si>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</si>
  <si>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</si>
  <si>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</si>
  <si>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</si>
  <si>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</si>
  <si>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</si>
  <si>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</si>
  <si>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</si>
  <si>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</si>
  <si>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</si>
  <si>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</si>
  <si>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</si>
  <si>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</si>
  <si>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</si>
  <si>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</si>
  <si>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</si>
  <si>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</si>
  <si>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</si>
  <si>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</si>
  <si>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</si>
  <si>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</si>
  <si>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</si>
  <si>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</si>
  <si>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</si>
  <si>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</si>
  <si>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</si>
  <si>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</si>
  <si>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</si>
  <si>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</si>
  <si>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</si>
  <si>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</si>
  <si>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</si>
  <si>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</si>
  <si>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</si>
  <si>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</si>
  <si>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</si>
  <si>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</si>
  <si>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</si>
  <si>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</si>
  <si>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</si>
  <si>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</si>
  <si>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</si>
  <si>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</si>
  <si>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</si>
  <si>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</si>
  <si>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</si>
  <si>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</si>
  <si>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</si>
  <si>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</si>
  <si>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</si>
  <si>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</si>
  <si>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</si>
  <si>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</si>
  <si>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</si>
  <si>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</si>
  <si>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</si>
  <si>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</si>
  <si>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</si>
  <si>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</si>
  <si>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</si>
  <si>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</si>
  <si>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</si>
  <si>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</si>
  <si>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</si>
  <si>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</si>
  <si>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</si>
  <si>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</si>
  <si>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</si>
  <si>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</si>
  <si>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</si>
  <si>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</si>
  <si>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</si>
  <si>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</si>
  <si>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</si>
  <si>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</si>
  <si>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</si>
  <si>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</si>
  <si>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</si>
  <si>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</si>
  <si>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</si>
  <si>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</si>
  <si>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</si>
  <si>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</si>
  <si>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</si>
  <si>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</si>
  <si>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</si>
  <si>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</si>
  <si>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</si>
  <si>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</si>
  <si>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</si>
  <si>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</si>
  <si>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</si>
  <si>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</si>
  <si>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</si>
  <si>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</si>
  <si>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</si>
  <si>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</si>
  <si>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</si>
  <si>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</si>
  <si>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</si>
  <si>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</si>
  <si>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</si>
  <si>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</si>
  <si>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</si>
  <si>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</si>
  <si>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</si>
  <si>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</si>
  <si>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</si>
  <si>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</si>
  <si>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</si>
  <si>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</si>
  <si>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</si>
  <si>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</si>
  <si>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</si>
  <si>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</si>
  <si>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</si>
  <si>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</si>
  <si>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</si>
  <si>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</si>
  <si>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</si>
  <si>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</si>
  <si>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</si>
  <si>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</si>
  <si>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</si>
  <si>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</si>
  <si>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</si>
  <si>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</si>
  <si>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</si>
  <si>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</si>
  <si>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</si>
  <si>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</si>
  <si>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</si>
  <si>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</si>
  <si>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</si>
  <si>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</si>
  <si>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</si>
  <si>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</si>
  <si>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</si>
  <si>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</si>
  <si>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</si>
  <si>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</si>
  <si>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</si>
  <si>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</si>
  <si>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</si>
  <si>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</si>
  <si>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</si>
  <si>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</si>
  <si>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</si>
  <si>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</si>
  <si>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</si>
  <si>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</si>
  <si>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</si>
  <si>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</si>
  <si>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</si>
  <si>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</si>
  <si>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</si>
  <si>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</si>
  <si>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</si>
  <si>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</si>
  <si>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</si>
  <si>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</si>
  <si>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</si>
  <si>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</si>
  <si>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</si>
  <si>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</si>
  <si>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</si>
  <si>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</si>
  <si>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</si>
  <si>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</si>
  <si>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</si>
  <si>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</si>
  <si>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</si>
  <si>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</si>
  <si>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</si>
  <si>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</si>
  <si>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</si>
  <si>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</si>
  <si>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</si>
  <si>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</si>
  <si>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</si>
  <si>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</si>
  <si>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</si>
  <si>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</si>
  <si>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</si>
  <si>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</si>
  <si>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</si>
  <si>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</si>
  <si>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</si>
  <si>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</si>
  <si>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</si>
  <si>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</si>
  <si>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</si>
  <si>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</si>
  <si>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</si>
  <si>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</si>
  <si>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</si>
  <si>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</si>
  <si>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</si>
  <si>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</si>
  <si>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</si>
  <si>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</si>
  <si>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</si>
  <si>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</si>
  <si>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</si>
  <si>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</si>
  <si>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</si>
  <si>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</si>
  <si>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</si>
  <si>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</si>
  <si>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</si>
  <si>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</si>
  <si>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</si>
  <si>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</si>
  <si>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</si>
  <si>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</si>
  <si>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</si>
  <si>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</si>
  <si>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</si>
  <si>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</si>
  <si>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</si>
  <si>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</si>
  <si>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</si>
  <si>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</si>
  <si>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</si>
  <si>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</si>
  <si>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</si>
  <si>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</si>
  <si>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</si>
  <si>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</si>
  <si>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</si>
  <si>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</si>
  <si>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</si>
  <si>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</si>
  <si>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</si>
  <si>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</si>
  <si>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</si>
  <si>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</si>
  <si>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</si>
  <si>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</si>
  <si>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</si>
  <si>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</si>
  <si>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</si>
  <si>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</si>
  <si>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</si>
  <si>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</si>
  <si>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</si>
  <si>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</si>
  <si>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</si>
  <si>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</si>
  <si>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</si>
  <si>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</si>
  <si>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</si>
  <si>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</si>
  <si>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</si>
  <si>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</si>
  <si>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</si>
  <si>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</si>
  <si>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</si>
  <si>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</si>
  <si>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</si>
  <si>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</si>
  <si>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</si>
  <si>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</si>
  <si>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</si>
  <si>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</si>
  <si>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</si>
  <si>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</si>
  <si>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</si>
  <si>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</si>
  <si>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</si>
  <si>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</si>
  <si>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</si>
  <si>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</si>
  <si>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</si>
  <si>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</si>
  <si>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</si>
  <si>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</si>
  <si>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</si>
  <si>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</si>
  <si>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</si>
  <si>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</si>
  <si>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</si>
  <si>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</si>
  <si>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</si>
  <si>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</si>
  <si>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</si>
  <si>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</si>
  <si>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</si>
  <si>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</si>
  <si>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</si>
  <si>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</si>
  <si>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</si>
  <si>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</si>
  <si>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</si>
  <si>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</si>
  <si>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</si>
  <si>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</si>
  <si>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</si>
  <si>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</si>
  <si>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</si>
  <si>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</si>
  <si>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</si>
  <si>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</si>
  <si>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</si>
  <si>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</si>
  <si>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</si>
  <si>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</si>
  <si>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</si>
  <si>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</si>
  <si>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</si>
  <si>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</si>
  <si>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</si>
  <si>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</si>
  <si>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</si>
  <si>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</si>
  <si>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</si>
  <si>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</si>
  <si>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</si>
  <si>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</si>
  <si>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</si>
  <si>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</si>
  <si>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</si>
  <si>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</si>
  <si>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</si>
  <si>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</si>
  <si>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</si>
  <si>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</si>
  <si>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</si>
  <si>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</si>
  <si>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</si>
  <si>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</si>
  <si>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</si>
  <si>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</si>
  <si>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</si>
  <si>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</si>
  <si>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</si>
  <si>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</si>
  <si>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</si>
  <si>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</si>
  <si>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</si>
  <si>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</si>
  <si>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</si>
  <si>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</si>
  <si>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</si>
  <si>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</si>
  <si>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</si>
  <si>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</si>
  <si>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</si>
  <si>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</si>
  <si>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</si>
  <si>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</si>
  <si>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</si>
  <si>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</si>
  <si>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</si>
  <si>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</si>
  <si>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</si>
  <si>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</si>
  <si>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</si>
  <si>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</si>
  <si>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</si>
  <si>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</si>
  <si>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</si>
  <si>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</si>
  <si>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</si>
  <si>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</si>
  <si>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</si>
  <si>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</si>
  <si>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</si>
  <si>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</si>
  <si>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</si>
  <si>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</si>
  <si>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</si>
  <si>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</si>
  <si>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</si>
  <si>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</si>
  <si>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</si>
  <si>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</si>
  <si>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</si>
  <si>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</si>
  <si>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</si>
  <si>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</si>
  <si>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</si>
  <si>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</si>
  <si>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</si>
  <si>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</si>
  <si>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</si>
  <si>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</si>
  <si>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</si>
  <si>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</si>
  <si>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</si>
  <si>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</si>
  <si>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</si>
  <si>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</si>
  <si>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</si>
  <si>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</si>
  <si>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</si>
  <si>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</si>
  <si>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</si>
  <si>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</si>
  <si>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</si>
  <si>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</si>
  <si>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</si>
  <si>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</si>
  <si>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</si>
  <si>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</si>
  <si>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</si>
  <si>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</si>
  <si>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</si>
  <si>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</si>
  <si>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</si>
  <si>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</si>
  <si>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</si>
  <si>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</si>
  <si>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</si>
  <si>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</si>
  <si>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</si>
  <si>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</si>
  <si>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</si>
  <si>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</si>
  <si>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</si>
  <si>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</si>
  <si>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</si>
  <si>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</si>
  <si>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</si>
  <si>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</si>
  <si>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</si>
  <si>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</si>
  <si>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</si>
  <si>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</si>
  <si>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</si>
  <si>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</si>
  <si>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</si>
  <si>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</si>
  <si>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</si>
  <si>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</si>
  <si>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</si>
  <si>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</si>
  <si>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</si>
  <si>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</si>
  <si>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</si>
  <si>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</si>
  <si>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</si>
  <si>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</si>
  <si>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</si>
  <si>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</si>
  <si>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</si>
  <si>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</si>
  <si>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</si>
  <si>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</si>
  <si>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</si>
  <si>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</si>
  <si>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</si>
  <si>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</si>
  <si>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</si>
  <si>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</si>
  <si>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</si>
  <si>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</si>
  <si>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</si>
  <si>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</si>
  <si>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</si>
  <si>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</si>
  <si>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</si>
  <si>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</si>
  <si>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</si>
  <si>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</si>
  <si>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</si>
  <si>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</si>
  <si>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</si>
  <si>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</si>
  <si>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</si>
  <si>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</si>
  <si>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</si>
  <si>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</si>
  <si>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</si>
  <si>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</si>
  <si>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</si>
  <si>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</si>
  <si>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</si>
  <si>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</si>
  <si>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</si>
  <si>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</si>
  <si>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</si>
  <si>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</si>
  <si>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</si>
  <si>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</si>
  <si>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</si>
  <si>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</si>
  <si>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</si>
  <si>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</si>
  <si>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</si>
  <si>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</si>
  <si>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</si>
  <si>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</si>
  <si>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</si>
  <si>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</si>
  <si>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</si>
  <si>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</si>
  <si>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</si>
  <si>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</si>
  <si>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</si>
  <si>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</si>
  <si>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</si>
  <si>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</si>
  <si>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</si>
  <si>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</si>
  <si>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</si>
  <si>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</si>
  <si>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</si>
  <si>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</si>
  <si>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</si>
  <si>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</si>
  <si>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</si>
  <si>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</si>
  <si>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</si>
  <si>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</si>
  <si>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</si>
  <si>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</si>
  <si>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</si>
  <si>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</si>
  <si>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</si>
  <si>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</si>
  <si>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</si>
  <si>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</si>
  <si>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</si>
  <si>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</si>
  <si>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</si>
  <si>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</si>
  <si>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</si>
  <si>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</si>
  <si>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</si>
  <si>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</si>
  <si>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</si>
  <si>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</si>
  <si>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</si>
  <si>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</si>
  <si>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</si>
  <si>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</si>
  <si>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</si>
  <si>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</si>
  <si>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</si>
  <si>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</si>
  <si>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</si>
  <si>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</si>
  <si>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</si>
  <si>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</si>
  <si>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</si>
  <si>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</si>
  <si>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</si>
  <si>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</si>
  <si>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</si>
  <si>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</si>
  <si>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</si>
  <si>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</si>
  <si>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</si>
  <si>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</si>
  <si>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</si>
  <si>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</si>
  <si>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</si>
  <si>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</si>
  <si>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</si>
  <si>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</si>
  <si>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</si>
  <si>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</si>
  <si>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</si>
  <si>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</si>
  <si>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</si>
  <si>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</si>
  <si>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</si>
  <si>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</si>
  <si>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</si>
  <si>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</si>
  <si>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</si>
  <si>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</si>
  <si>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</si>
  <si>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</si>
  <si>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</si>
  <si>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</si>
  <si>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</si>
  <si>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</si>
  <si>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</si>
  <si>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</si>
  <si>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</si>
  <si>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</si>
  <si>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</si>
  <si>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</si>
  <si>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</si>
  <si>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</si>
  <si>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</si>
  <si>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</si>
  <si>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</si>
  <si>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</si>
  <si>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</si>
  <si>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</si>
  <si>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</si>
  <si>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</si>
  <si>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</si>
  <si>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</si>
  <si>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</si>
  <si>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</si>
  <si>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</si>
  <si>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</si>
  <si>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</si>
  <si>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</si>
  <si>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</si>
  <si>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</si>
  <si>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</si>
  <si>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</si>
  <si>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</si>
  <si>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</si>
  <si>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</si>
  <si>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</si>
  <si>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</si>
  <si>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</si>
  <si>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</si>
  <si>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</si>
  <si>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</si>
  <si>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</si>
  <si>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</si>
  <si>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</si>
  <si>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</si>
  <si>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</si>
  <si>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</si>
  <si>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</si>
  <si>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</si>
  <si>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</si>
  <si>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</si>
  <si>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</si>
  <si>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</si>
  <si>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</si>
  <si>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</si>
  <si>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</si>
  <si>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</si>
  <si>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</si>
  <si>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</si>
  <si>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</si>
  <si>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</si>
  <si>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</si>
  <si>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</si>
  <si>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</si>
  <si>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</si>
  <si>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</si>
  <si>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</si>
  <si>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</si>
  <si>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</si>
  <si>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</si>
  <si>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</si>
  <si>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</si>
  <si>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</si>
  <si>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</si>
  <si>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</si>
  <si>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</si>
  <si>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</si>
  <si>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</si>
  <si>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</si>
  <si>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</si>
  <si>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</si>
  <si>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</si>
  <si>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</si>
  <si>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</si>
  <si>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</si>
  <si>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</si>
  <si>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</si>
  <si>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</si>
  <si>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</si>
  <si>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</si>
  <si>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</si>
  <si>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</si>
  <si>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</si>
  <si>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</si>
  <si>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</si>
  <si>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</si>
  <si>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</si>
  <si>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</si>
  <si>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</si>
  <si>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</si>
  <si>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</si>
  <si>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</si>
  <si>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</si>
  <si>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</si>
  <si>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</si>
  <si>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</si>
  <si>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</si>
  <si>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</si>
  <si>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</si>
  <si>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</si>
  <si>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</si>
  <si>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</si>
  <si>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</si>
  <si>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</si>
  <si>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</si>
  <si>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</si>
  <si>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</si>
  <si>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</si>
  <si>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</si>
  <si>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</si>
  <si>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</si>
  <si>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</si>
  <si>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</si>
  <si>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</si>
  <si>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</si>
  <si>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</si>
  <si>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</si>
  <si>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</si>
  <si>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</si>
  <si>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</si>
  <si>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</si>
  <si>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</si>
  <si>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</si>
  <si>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</si>
  <si>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</si>
  <si>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</si>
  <si>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</si>
  <si>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</si>
  <si>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</si>
  <si>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</si>
  <si>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</si>
  <si>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</si>
  <si>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</si>
  <si>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</si>
  <si>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</si>
  <si>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</si>
  <si>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</si>
  <si>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</si>
  <si>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</si>
  <si>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</si>
  <si>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</si>
  <si>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</si>
  <si>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</si>
  <si>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</si>
  <si>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</si>
  <si>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</si>
  <si>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</si>
  <si>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</si>
  <si>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</si>
  <si>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</si>
  <si>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</si>
  <si>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</si>
  <si>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</si>
  <si>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</si>
  <si>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</si>
  <si>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</si>
  <si>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</si>
  <si>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</si>
  <si>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</si>
  <si>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</si>
  <si>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</si>
  <si>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</si>
  <si>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</si>
  <si>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</si>
  <si>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</si>
  <si>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</si>
  <si>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</si>
  <si>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</si>
  <si>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</si>
  <si>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</si>
  <si>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</si>
  <si>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</si>
  <si>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</si>
  <si>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</si>
  <si>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</si>
  <si>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</si>
  <si>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</si>
  <si>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</si>
  <si>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</si>
  <si>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</si>
  <si>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</si>
  <si>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</si>
  <si>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</si>
  <si>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</si>
  <si>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</si>
  <si>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</si>
  <si>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</si>
  <si>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</si>
  <si>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</si>
  <si>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</si>
  <si>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</si>
  <si>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</si>
  <si>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</si>
  <si>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</si>
  <si>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</si>
  <si>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</si>
  <si>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</si>
  <si>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</si>
  <si>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</si>
  <si>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</si>
  <si>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</si>
  <si>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</si>
  <si>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</si>
  <si>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</si>
  <si>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</si>
  <si>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</si>
  <si>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</si>
  <si>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</si>
  <si>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</si>
  <si>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</si>
  <si>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</si>
  <si>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</si>
  <si>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</si>
  <si>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</si>
  <si>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</si>
  <si>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</si>
  <si>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</si>
  <si>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</si>
  <si>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</si>
  <si>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</si>
  <si>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</si>
  <si>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</si>
  <si>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</si>
  <si>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</si>
  <si>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</si>
  <si>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</si>
  <si>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</si>
  <si>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</si>
  <si>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</si>
  <si>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</si>
  <si>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</si>
  <si>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</si>
  <si>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</si>
  <si>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</si>
  <si>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</si>
  <si>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</si>
  <si>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</si>
  <si>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</si>
  <si>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</si>
  <si>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</si>
  <si>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</si>
  <si>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</si>
  <si>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</si>
  <si>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</si>
  <si>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</si>
  <si>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</si>
  <si>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</si>
  <si>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</si>
  <si>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</si>
  <si>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</si>
  <si>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</si>
  <si>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</si>
  <si>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</si>
  <si>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</si>
  <si>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</si>
  <si>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</si>
  <si>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</si>
  <si>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</si>
  <si>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</si>
  <si>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</si>
  <si>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</si>
  <si>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</si>
  <si>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</si>
  <si>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</si>
  <si>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</si>
  <si>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</si>
  <si>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</si>
  <si>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</si>
  <si>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</si>
  <si>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</si>
  <si>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</si>
  <si>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</si>
  <si>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</si>
  <si>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</si>
  <si>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</si>
  <si>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</si>
  <si>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</si>
  <si>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</si>
  <si>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</si>
  <si>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</si>
  <si>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</si>
  <si>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</si>
  <si>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</si>
  <si>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</si>
  <si>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</si>
  <si>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</si>
  <si>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</si>
  <si>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</si>
  <si>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</si>
  <si>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</si>
  <si>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</si>
  <si>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</si>
  <si>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</si>
  <si>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</si>
  <si>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</si>
  <si>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</si>
  <si>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</si>
  <si>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</si>
  <si>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</si>
  <si>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</si>
  <si>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</si>
  <si>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</si>
  <si>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</si>
  <si>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</si>
  <si>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</si>
  <si>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</si>
  <si>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</si>
  <si>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</si>
  <si>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</si>
  <si>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</si>
  <si>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</si>
  <si>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</si>
  <si>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</si>
  <si>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</si>
  <si>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</si>
  <si>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</si>
  <si>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</si>
  <si>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</si>
  <si>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</si>
  <si>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</si>
  <si>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</si>
  <si>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</si>
  <si>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</si>
  <si>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</si>
  <si>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</si>
  <si>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</si>
  <si>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</si>
  <si>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</si>
  <si>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</si>
  <si>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</si>
  <si>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</si>
  <si>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</si>
  <si>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</si>
  <si>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</si>
  <si>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</si>
  <si>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</si>
  <si>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</si>
  <si>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</si>
  <si>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</si>
  <si>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</si>
  <si>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</si>
  <si>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</si>
  <si>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</si>
  <si>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</si>
  <si>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</si>
  <si>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</si>
  <si>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</si>
  <si>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</si>
  <si>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</si>
  <si>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</si>
  <si>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</si>
  <si>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</si>
  <si>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</si>
  <si>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</si>
  <si>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</si>
  <si>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</si>
  <si>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</si>
  <si>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</si>
  <si>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</si>
  <si>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</si>
  <si>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</si>
  <si>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</si>
  <si>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</si>
  <si>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</si>
  <si>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</si>
  <si>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</si>
  <si>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</si>
  <si>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</si>
  <si>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</si>
  <si>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</si>
  <si>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</si>
  <si>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</si>
  <si>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</si>
  <si>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</si>
  <si>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</si>
  <si>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</si>
  <si>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</si>
  <si>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</si>
  <si>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</si>
  <si>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</si>
  <si>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</si>
  <si>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</si>
  <si>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</si>
  <si>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</si>
  <si>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</si>
  <si>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</si>
  <si>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</si>
  <si>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</si>
  <si>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</si>
  <si>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</si>
  <si>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</si>
  <si>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</si>
  <si>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</si>
  <si>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</si>
  <si>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</si>
  <si>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</si>
  <si>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</si>
  <si>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</si>
  <si>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</si>
  <si>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</si>
  <si>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</si>
  <si>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</si>
  <si>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</si>
  <si>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</si>
  <si>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</si>
  <si>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</si>
  <si>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</si>
  <si>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</si>
  <si>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</si>
  <si>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</si>
  <si>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</si>
  <si>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</si>
  <si>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</si>
  <si>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</si>
  <si>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</si>
  <si>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</si>
  <si>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</si>
  <si>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</si>
  <si>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</si>
  <si>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</si>
  <si>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</si>
  <si>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</si>
  <si>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</si>
  <si>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</si>
  <si>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</si>
  <si>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</si>
  <si>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</si>
  <si>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</si>
  <si>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</si>
  <si>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</si>
  <si>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</si>
  <si>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</si>
  <si>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</si>
  <si>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</si>
  <si>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</si>
  <si>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</si>
  <si>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</si>
  <si>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</si>
  <si>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</si>
  <si>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</si>
  <si>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</si>
  <si>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</si>
  <si>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</si>
  <si>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</si>
  <si>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</si>
  <si>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</si>
  <si>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</si>
  <si>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</si>
  <si>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</si>
  <si>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</si>
  <si>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</si>
  <si>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</si>
  <si>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</si>
  <si>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</si>
  <si>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</si>
  <si>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</si>
  <si>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</si>
  <si>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</si>
  <si>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</si>
  <si>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</si>
  <si>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</si>
  <si>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</si>
  <si>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</si>
  <si>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</si>
  <si>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</si>
  <si>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</si>
  <si>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</si>
  <si>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</si>
  <si>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</si>
  <si>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</si>
  <si>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</si>
  <si>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</si>
  <si>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</si>
  <si>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</si>
  <si>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</si>
  <si>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</si>
  <si>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</si>
  <si>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</si>
  <si>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</si>
  <si>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</si>
  <si>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</si>
  <si>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</si>
  <si>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</si>
  <si>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</si>
  <si>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</si>
  <si>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</si>
  <si>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</si>
  <si>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</si>
  <si>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</si>
  <si>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</si>
  <si>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</si>
  <si>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</si>
  <si>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</si>
  <si>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</si>
  <si>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</si>
  <si>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</si>
  <si>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</si>
  <si>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</si>
  <si>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</si>
  <si>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</si>
  <si>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</si>
  <si>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</si>
  <si>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</si>
  <si>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</si>
  <si>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</si>
  <si>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</si>
  <si>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</si>
  <si>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</si>
  <si>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</si>
  <si>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</si>
  <si>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</si>
  <si>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</si>
  <si>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</si>
  <si>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</si>
  <si>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</si>
  <si>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</si>
  <si>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</si>
  <si>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</si>
  <si>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</si>
  <si>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</si>
  <si>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</si>
  <si>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</si>
  <si>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</si>
  <si>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</si>
  <si>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</si>
  <si>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</si>
  <si>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</si>
  <si>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</si>
  <si>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</si>
  <si>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</si>
  <si>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</si>
  <si>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</si>
  <si>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</si>
  <si>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</si>
  <si>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</si>
  <si>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</si>
  <si>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</si>
  <si>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</si>
  <si>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</si>
  <si>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</si>
  <si>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</si>
  <si>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</si>
  <si>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</si>
  <si>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</si>
  <si>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</si>
  <si>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</si>
  <si>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</si>
  <si>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</si>
  <si>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</si>
  <si>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</si>
  <si>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</si>
  <si>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</si>
  <si>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</si>
  <si>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</si>
  <si>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</si>
  <si>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</si>
  <si>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</si>
  <si>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</si>
  <si>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</si>
  <si>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</si>
  <si>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</si>
  <si>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</si>
  <si>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</si>
  <si>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</si>
  <si>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</si>
  <si>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</si>
  <si>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</si>
  <si>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</si>
  <si>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</si>
  <si>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</si>
  <si>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</si>
  <si>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</si>
  <si>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</si>
  <si>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</si>
  <si>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</si>
  <si>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</si>
  <si>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</si>
  <si>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</si>
  <si>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</si>
  <si>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</si>
  <si>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</si>
  <si>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</si>
  <si>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</si>
  <si>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</si>
  <si>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</si>
  <si>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</si>
  <si>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</si>
  <si>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</si>
  <si>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</si>
  <si>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</si>
  <si>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</si>
  <si>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</si>
  <si>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</si>
  <si>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</si>
  <si>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</si>
  <si>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</si>
  <si>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</si>
  <si>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</si>
  <si>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</si>
  <si>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</si>
  <si>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</si>
  <si>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</si>
  <si>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</si>
  <si>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</si>
  <si>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</si>
  <si>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</si>
  <si>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</si>
  <si>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</si>
  <si>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</si>
  <si>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</si>
  <si>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</si>
  <si>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</si>
  <si>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</si>
  <si>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</si>
  <si>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</si>
  <si>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</si>
  <si>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</si>
  <si>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</si>
  <si>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</si>
  <si>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</si>
  <si>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</si>
  <si>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</si>
  <si>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</si>
  <si>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</si>
  <si>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</si>
  <si>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</si>
  <si>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</si>
  <si>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</si>
  <si>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</si>
  <si>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</si>
  <si>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</si>
  <si>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</si>
  <si>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</si>
  <si>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</si>
  <si>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</si>
  <si>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</si>
  <si>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</si>
  <si>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</si>
  <si>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</si>
  <si>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</si>
  <si>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</si>
  <si>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</si>
  <si>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</si>
  <si>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</si>
  <si>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</si>
  <si>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</si>
  <si>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</si>
  <si>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</si>
  <si>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</si>
  <si>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</si>
  <si>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</si>
  <si>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</si>
  <si>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</si>
  <si>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</si>
  <si>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</si>
  <si>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</si>
  <si>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</si>
  <si>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</si>
  <si>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</si>
  <si>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</si>
  <si>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</si>
  <si>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</si>
  <si>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</si>
  <si>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</si>
  <si>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</si>
  <si>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</si>
  <si>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</si>
  <si>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</si>
  <si>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</si>
  <si>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</si>
  <si>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</si>
  <si>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</si>
  <si>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</si>
  <si>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</si>
  <si>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</si>
  <si>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</si>
  <si>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</si>
  <si>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</si>
  <si>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</si>
  <si>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</si>
  <si>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</si>
  <si>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</si>
  <si>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</si>
  <si>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</si>
  <si>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</si>
  <si>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</si>
  <si>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</si>
  <si>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</si>
  <si>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</si>
  <si>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</si>
  <si>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</si>
  <si>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</si>
  <si>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</si>
  <si>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</si>
  <si>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</si>
  <si>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</si>
  <si>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</si>
  <si>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</si>
  <si>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</si>
  <si>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</si>
  <si>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</si>
  <si>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</si>
  <si>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</si>
  <si>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</si>
  <si>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</si>
  <si>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</si>
  <si>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</si>
  <si>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</si>
  <si>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</si>
  <si>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</si>
  <si>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</si>
  <si>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</si>
  <si>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</si>
  <si>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</si>
  <si>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</si>
  <si>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</si>
  <si>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</si>
  <si>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</si>
  <si>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</si>
  <si>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</si>
  <si>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</si>
  <si>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</si>
  <si>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</si>
  <si>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</si>
  <si>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</si>
  <si>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</si>
  <si>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</si>
  <si>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</si>
  <si>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</si>
  <si>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</si>
  <si>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</si>
  <si>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</si>
  <si>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</si>
  <si>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</si>
  <si>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</si>
  <si>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</si>
  <si>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</si>
  <si>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</si>
  <si>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</si>
  <si>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</si>
  <si>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</si>
  <si>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</si>
  <si>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</si>
  <si>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</si>
  <si>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</si>
  <si>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</si>
  <si>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</si>
  <si>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</si>
  <si>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</si>
  <si>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</si>
  <si>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</si>
  <si>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</si>
  <si>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</si>
  <si>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</si>
  <si>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</si>
  <si>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</si>
  <si>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</si>
  <si>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</si>
  <si>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</si>
  <si>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</si>
  <si>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</si>
  <si>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</si>
  <si>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</si>
  <si>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</si>
  <si>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</si>
  <si>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</si>
  <si>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</si>
  <si>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</si>
  <si>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</si>
  <si>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</si>
  <si>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</si>
  <si>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</si>
  <si>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</si>
  <si>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</si>
  <si>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</si>
  <si>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</si>
  <si>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</si>
  <si>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</si>
  <si>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</si>
  <si>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</si>
  <si>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</si>
  <si>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</si>
  <si>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</si>
  <si>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</si>
  <si>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</si>
  <si>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</si>
  <si>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</si>
  <si>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</si>
  <si>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</si>
  <si>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</si>
  <si>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</si>
  <si>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</si>
  <si>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</si>
  <si>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</si>
  <si>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</si>
  <si>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</si>
  <si>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</si>
  <si>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</si>
  <si>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</si>
  <si>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</si>
  <si>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</si>
  <si>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</si>
  <si>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</si>
  <si>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</si>
  <si>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</si>
  <si>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</si>
  <si>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</si>
  <si>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</si>
  <si>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</si>
  <si>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</si>
  <si>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</si>
  <si>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</si>
  <si>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</si>
  <si>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</si>
  <si>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</si>
  <si>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</si>
  <si>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</si>
  <si>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</si>
  <si>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</si>
  <si>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</si>
  <si>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</si>
  <si>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</si>
  <si>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</si>
  <si>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</si>
  <si>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</si>
  <si>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</si>
  <si>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</si>
  <si>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</si>
  <si>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</si>
  <si>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</si>
  <si>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</si>
  <si>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</si>
  <si>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</si>
  <si>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</si>
  <si>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</si>
  <si>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</si>
  <si>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</si>
  <si>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</si>
  <si>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</si>
  <si>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</si>
  <si>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</si>
  <si>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</si>
  <si>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</si>
  <si>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</si>
  <si>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</si>
  <si>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</si>
  <si>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</si>
  <si>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</si>
  <si>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</si>
  <si>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</si>
  <si>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</si>
  <si>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</si>
  <si>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</si>
  <si>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</si>
  <si>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</si>
  <si>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</si>
  <si>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</si>
  <si>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</si>
  <si>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</si>
  <si>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</si>
  <si>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</si>
  <si>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</si>
  <si>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</si>
  <si>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</si>
  <si>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</si>
  <si>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</si>
  <si>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</si>
  <si>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</si>
  <si>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</si>
  <si>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</si>
  <si>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</si>
  <si>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</si>
  <si>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</si>
  <si>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</si>
  <si>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</si>
  <si>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</si>
  <si>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</si>
  <si>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</si>
  <si>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</si>
  <si>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</si>
  <si>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</si>
  <si>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</si>
  <si>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</si>
  <si>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</si>
  <si>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</si>
  <si>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</si>
  <si>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</si>
  <si>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</si>
  <si>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</si>
  <si>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</si>
  <si>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</si>
  <si>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</si>
  <si>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</si>
  <si>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</si>
  <si>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</si>
  <si>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</si>
  <si>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</si>
  <si>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</si>
  <si>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</si>
  <si>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</si>
  <si>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</si>
  <si>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</si>
  <si>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</si>
  <si>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</si>
  <si>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</si>
  <si>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</si>
  <si>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</si>
  <si>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</si>
  <si>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</si>
  <si>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</si>
  <si>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</si>
  <si>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</si>
  <si>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</si>
  <si>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</si>
  <si>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</si>
  <si>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</si>
  <si>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</si>
  <si>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</si>
  <si>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</si>
  <si>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</si>
  <si>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</si>
  <si>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</si>
  <si>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</si>
  <si>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</si>
  <si>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</si>
  <si>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</si>
  <si>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</si>
  <si>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</si>
  <si>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</si>
  <si>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</si>
  <si>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</si>
  <si>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</si>
  <si>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</si>
  <si>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</si>
  <si>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</si>
  <si>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</si>
  <si>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</si>
  <si>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</si>
  <si>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</si>
  <si>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</si>
  <si>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</si>
  <si>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</si>
  <si>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</si>
  <si>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</si>
  <si>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</si>
  <si>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</si>
  <si>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</si>
  <si>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</si>
  <si>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</si>
  <si>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</si>
  <si>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</si>
  <si>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</si>
  <si>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</si>
  <si>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</si>
  <si>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</si>
  <si>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</si>
  <si>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</si>
  <si>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</si>
  <si>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</si>
  <si>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</si>
  <si>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</si>
  <si>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</si>
  <si>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</si>
  <si>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</si>
  <si>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</si>
  <si>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</si>
  <si>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</si>
  <si>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</si>
  <si>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</si>
  <si>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</si>
  <si>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</si>
  <si>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</si>
  <si>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</si>
  <si>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</si>
  <si>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</si>
  <si>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</si>
  <si>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</si>
  <si>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</si>
  <si>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</si>
  <si>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</si>
  <si>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</si>
  <si>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</si>
  <si>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</si>
  <si>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</si>
  <si>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</si>
  <si>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</si>
  <si>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</si>
  <si>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</si>
  <si>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</si>
  <si>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</si>
  <si>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</si>
  <si>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</si>
  <si>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</si>
  <si>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</si>
  <si>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</si>
  <si>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</si>
  <si>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</si>
  <si>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</si>
  <si>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</si>
  <si>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</si>
  <si>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</si>
  <si>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</si>
  <si>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</si>
  <si>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</si>
  <si>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</si>
  <si>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</si>
  <si>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</si>
  <si>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</si>
  <si>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</si>
  <si>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</si>
  <si>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</si>
  <si>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</si>
  <si>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</si>
  <si>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</si>
  <si>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</si>
  <si>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</si>
  <si>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</si>
  <si>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</si>
  <si>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</si>
  <si>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</si>
  <si>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</si>
  <si>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</si>
  <si>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</si>
  <si>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</si>
  <si>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</si>
  <si>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</si>
  <si>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</si>
  <si>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</si>
  <si>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</si>
  <si>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</si>
  <si>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</si>
  <si>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</si>
  <si>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</si>
  <si>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</si>
  <si>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</si>
  <si>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</si>
  <si>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</si>
  <si>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</si>
  <si>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</si>
  <si>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</si>
  <si>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</si>
  <si>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</si>
  <si>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</si>
  <si>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</si>
  <si>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</si>
  <si>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</si>
  <si>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</si>
  <si>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</si>
  <si>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</si>
  <si>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</si>
  <si>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</si>
  <si>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</si>
  <si>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</si>
  <si>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</si>
  <si>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</si>
  <si>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</si>
  <si>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</si>
  <si>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</si>
  <si>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</si>
  <si>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</si>
  <si>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</si>
  <si>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</si>
  <si>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</si>
  <si>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</si>
  <si>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</si>
  <si>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</si>
  <si>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</si>
  <si>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</si>
  <si>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</si>
  <si>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</si>
  <si>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</si>
  <si>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</si>
  <si>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</si>
  <si>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</si>
  <si>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</si>
  <si>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</si>
  <si>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</si>
  <si>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</si>
  <si>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</si>
  <si>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</si>
  <si>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</si>
  <si>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</si>
  <si>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</si>
  <si>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</si>
  <si>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</si>
  <si>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</si>
  <si>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</si>
  <si>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</si>
  <si>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</si>
  <si>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</si>
  <si>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</si>
  <si>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</si>
  <si>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</si>
  <si>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</si>
  <si>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</si>
  <si>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</si>
  <si>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</si>
  <si>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</si>
  <si>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</si>
  <si>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</si>
  <si>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</si>
  <si>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</si>
  <si>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</si>
  <si>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</si>
  <si>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</si>
  <si>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</si>
  <si>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</si>
  <si>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</si>
  <si>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</si>
  <si>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</si>
  <si>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</si>
  <si>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</si>
  <si>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</si>
  <si>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</si>
  <si>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</si>
  <si>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</si>
  <si>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</si>
  <si>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</si>
  <si>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</si>
  <si>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</si>
  <si>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</si>
  <si>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</si>
  <si>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</si>
  <si>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</si>
  <si>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</si>
  <si>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</si>
  <si>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</si>
  <si>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</si>
  <si>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</si>
  <si>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</si>
  <si>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</si>
  <si>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</si>
  <si>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</si>
  <si>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</si>
  <si>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</si>
  <si>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</si>
  <si>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</si>
  <si>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</si>
  <si>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</si>
  <si>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</si>
  <si>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</si>
  <si>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</si>
  <si>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</si>
  <si>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</si>
  <si>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</si>
  <si>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</si>
  <si>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</si>
  <si>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</si>
  <si>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</si>
  <si>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</si>
  <si>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</si>
  <si>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</si>
  <si>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</si>
  <si>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</si>
  <si>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</si>
  <si>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</si>
  <si>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</si>
  <si>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</si>
  <si>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</si>
  <si>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</si>
  <si>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</si>
  <si>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</si>
  <si>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</si>
  <si>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</si>
  <si>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</si>
  <si>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</si>
  <si>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</si>
  <si>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</si>
  <si>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</si>
  <si>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</si>
  <si>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</si>
  <si>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</si>
  <si>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</si>
  <si>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</si>
  <si>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</si>
  <si>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</si>
  <si>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</si>
  <si>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</si>
  <si>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</si>
  <si>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</si>
  <si>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</si>
  <si>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</si>
  <si>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</si>
  <si>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</si>
  <si>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</si>
  <si>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</si>
  <si>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</si>
  <si>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</si>
  <si>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</si>
  <si>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</si>
  <si>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</si>
  <si>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</si>
  <si>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</si>
  <si>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</si>
  <si>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</si>
  <si>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</si>
  <si>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</si>
  <si>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</si>
  <si>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</si>
  <si>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</si>
  <si>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</si>
  <si>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</si>
  <si>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</si>
  <si>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</si>
  <si>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</si>
  <si>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</si>
  <si>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</si>
  <si>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</si>
  <si>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</si>
  <si>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</si>
  <si>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</si>
  <si>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</si>
  <si>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</si>
  <si>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</si>
  <si>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</si>
  <si>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</si>
  <si>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</si>
  <si>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</si>
  <si>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</si>
  <si>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</si>
  <si>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</si>
  <si>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</si>
  <si>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</si>
  <si>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</si>
  <si>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</si>
  <si>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</si>
  <si>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</si>
  <si>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</si>
  <si>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</si>
  <si>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</si>
  <si>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</si>
  <si>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</si>
  <si>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</si>
  <si>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</si>
  <si>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</si>
  <si>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</si>
  <si>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</si>
  <si>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</si>
  <si>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</si>
  <si>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</si>
  <si>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</si>
  <si>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</si>
  <si>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</si>
  <si>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</si>
  <si>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</si>
  <si>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</si>
  <si>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</si>
  <si>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</si>
  <si>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</si>
  <si>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</si>
  <si>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</si>
  <si>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</si>
  <si>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</si>
  <si>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</si>
  <si>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</si>
  <si>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</si>
  <si>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</si>
  <si>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</si>
  <si>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</si>
  <si>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</si>
  <si>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</si>
  <si>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</si>
  <si>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</si>
  <si>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</si>
  <si>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</si>
  <si>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</si>
  <si>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</si>
  <si>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</si>
  <si>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</si>
  <si>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</si>
  <si>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</si>
  <si>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</si>
  <si>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</si>
  <si>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</si>
  <si>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</si>
  <si>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</si>
  <si>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</si>
  <si>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</si>
  <si>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</si>
  <si>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</si>
  <si>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</si>
  <si>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</si>
  <si>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</si>
  <si>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</si>
  <si>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</si>
  <si>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</si>
  <si>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</si>
  <si>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</si>
  <si>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</si>
  <si>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</si>
  <si>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</si>
  <si>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</si>
  <si>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</si>
  <si>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</si>
  <si>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</si>
  <si>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</si>
  <si>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</si>
  <si>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</si>
  <si>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</si>
  <si>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</si>
  <si>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</si>
  <si>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</si>
  <si>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</si>
  <si>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</si>
  <si>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</si>
  <si>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</si>
  <si>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</si>
  <si>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</si>
  <si>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</si>
  <si>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</si>
  <si>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</si>
  <si>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</si>
  <si>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</si>
  <si>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</si>
  <si>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</si>
  <si>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</si>
  <si>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</si>
  <si>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</si>
  <si>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</si>
  <si>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</si>
  <si>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</si>
  <si>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</si>
  <si>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</si>
  <si>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</si>
  <si>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</si>
  <si>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</si>
  <si>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</si>
  <si>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</si>
  <si>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</si>
  <si>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</si>
  <si>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</si>
  <si>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</si>
  <si>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</si>
  <si>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</si>
  <si>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</si>
  <si>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</si>
  <si>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</si>
  <si>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</si>
  <si>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</si>
  <si>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</si>
  <si>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</si>
  <si>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</si>
  <si>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</si>
  <si>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</si>
  <si>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</si>
  <si>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</si>
  <si>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</si>
  <si>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</si>
  <si>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</si>
  <si>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</si>
  <si>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</si>
  <si>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</si>
  <si>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</si>
  <si>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</si>
  <si>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</si>
  <si>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</si>
  <si>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</si>
  <si>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</si>
  <si>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</si>
  <si>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</si>
  <si>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</si>
  <si>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</si>
  <si>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</si>
  <si>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</si>
  <si>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</si>
  <si>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</si>
  <si>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</si>
  <si>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</si>
  <si>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</si>
  <si>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</si>
  <si>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</si>
  <si>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</si>
  <si>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</si>
  <si>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</si>
  <si>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</si>
  <si>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</si>
  <si>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</si>
  <si>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</si>
  <si>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</si>
  <si>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</si>
  <si>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</si>
  <si>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</si>
  <si>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</si>
  <si>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</si>
  <si>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</si>
  <si>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</si>
  <si>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</si>
  <si>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</si>
  <si>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</si>
  <si>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</si>
  <si>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</si>
  <si>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</si>
  <si>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</si>
  <si>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</si>
  <si>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</si>
  <si>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</si>
  <si>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</si>
  <si>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</si>
  <si>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</si>
  <si>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</si>
  <si>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</si>
  <si>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</si>
  <si>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</si>
  <si>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</si>
  <si>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</si>
  <si>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</si>
  <si>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</si>
  <si>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</si>
  <si>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</si>
  <si>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</si>
  <si>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</si>
  <si>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</si>
  <si>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</si>
  <si>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</si>
  <si>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</si>
  <si>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</si>
  <si>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</si>
  <si>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</si>
  <si>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</si>
  <si>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</si>
  <si>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</si>
  <si>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</si>
  <si>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</si>
  <si>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</si>
  <si>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</si>
  <si>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</si>
  <si>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</si>
  <si>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</si>
  <si>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</si>
  <si>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</si>
  <si>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</si>
  <si>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</si>
  <si>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</si>
  <si>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</si>
  <si>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</si>
  <si>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</si>
  <si>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</si>
  <si>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</si>
  <si>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</si>
  <si>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</si>
  <si>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</si>
  <si>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</si>
  <si>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</si>
  <si>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</si>
  <si>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</si>
  <si>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</si>
  <si>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</si>
  <si>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</si>
  <si>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</si>
  <si>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</si>
  <si>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</si>
  <si>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</si>
  <si>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</si>
  <si>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</si>
  <si>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</si>
  <si>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</si>
  <si>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</si>
  <si>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</si>
  <si>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</si>
  <si>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</si>
  <si>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</si>
  <si>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</si>
  <si>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</si>
  <si>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</si>
  <si>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</si>
  <si>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</si>
  <si>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</si>
  <si>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</si>
  <si>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</si>
  <si>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</si>
  <si>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</si>
  <si>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</si>
  <si>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</si>
  <si>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</si>
  <si>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</si>
  <si>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</si>
  <si>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</si>
  <si>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</si>
  <si>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</si>
  <si>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</si>
  <si>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</si>
  <si>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</si>
  <si>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</si>
  <si>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</si>
  <si>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</si>
  <si>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</si>
  <si>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</si>
  <si>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</si>
  <si>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</si>
  <si>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</si>
  <si>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</si>
  <si>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</si>
  <si>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</si>
  <si>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</si>
  <si>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</si>
  <si>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</si>
  <si>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</si>
  <si>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</si>
  <si>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</si>
  <si>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</si>
  <si>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</si>
  <si>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</si>
  <si>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</si>
  <si>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</si>
  <si>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</si>
  <si>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</si>
  <si>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</si>
  <si>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</si>
  <si>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</si>
  <si>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</si>
  <si>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</si>
  <si>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</si>
  <si>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</si>
  <si>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</si>
  <si>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</si>
  <si>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</si>
  <si>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</si>
  <si>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</si>
  <si>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</si>
  <si>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</si>
  <si>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</si>
  <si>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</si>
  <si>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</si>
  <si>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</si>
  <si>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</si>
  <si>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</si>
  <si>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</si>
  <si>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</si>
  <si>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</si>
  <si>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</si>
  <si>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</si>
  <si>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</si>
  <si>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</si>
  <si>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</si>
  <si>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</si>
  <si>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</si>
  <si>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</si>
  <si>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</si>
  <si>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</si>
  <si>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</si>
  <si>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</si>
  <si>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</si>
  <si>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</si>
  <si>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</si>
  <si>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</si>
  <si>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</si>
  <si>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</si>
  <si>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</si>
  <si>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</si>
  <si>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</si>
  <si>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</si>
  <si>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</si>
  <si>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</si>
  <si>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</si>
  <si>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</si>
  <si>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</si>
  <si>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</si>
  <si>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</si>
  <si>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</si>
  <si>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</si>
  <si>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</si>
  <si>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</si>
  <si>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</si>
  <si>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</si>
  <si>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</si>
  <si>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</si>
  <si>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</si>
  <si>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</si>
  <si>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</si>
  <si>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</si>
  <si>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</si>
  <si>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</si>
  <si>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</si>
  <si>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</si>
  <si>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</si>
  <si>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</si>
  <si>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</si>
  <si>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</si>
  <si>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</si>
  <si>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</si>
  <si>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</si>
  <si>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</si>
  <si>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</si>
  <si>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</si>
  <si>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</si>
  <si>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</si>
  <si>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</si>
  <si>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</si>
  <si>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</si>
  <si>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</si>
  <si>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</si>
  <si>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</si>
  <si>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</si>
  <si>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</si>
  <si>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</si>
  <si>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</si>
  <si>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</si>
  <si>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</si>
  <si>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</si>
  <si>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</si>
  <si>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</si>
  <si>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</si>
  <si>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</si>
  <si>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</si>
  <si>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</si>
  <si>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</si>
  <si>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</si>
  <si>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</si>
  <si>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</si>
  <si>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</si>
  <si>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</si>
  <si>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</si>
  <si>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</si>
  <si>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</si>
  <si>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</si>
  <si>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</si>
  <si>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</si>
  <si>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</si>
  <si>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</si>
  <si>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</si>
  <si>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</si>
  <si>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</si>
  <si>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</si>
  <si>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</si>
  <si>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</si>
  <si>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</si>
  <si>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</si>
  <si>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</si>
  <si>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</si>
  <si>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</si>
  <si>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</si>
  <si>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</si>
  <si>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</si>
  <si>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</si>
  <si>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</si>
  <si>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</si>
  <si>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</si>
  <si>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</si>
  <si>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</si>
  <si>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</si>
  <si>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</si>
  <si>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</si>
  <si>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</si>
  <si>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</si>
  <si>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</si>
  <si>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</si>
  <si>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</si>
  <si>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</si>
  <si>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</si>
  <si>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</si>
  <si>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</si>
  <si>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</si>
  <si>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</si>
  <si>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</si>
  <si>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</si>
  <si>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</si>
  <si>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</si>
  <si>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</si>
  <si>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</si>
  <si>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</si>
  <si>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</si>
  <si>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</si>
  <si>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</si>
  <si>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</si>
  <si>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</si>
  <si>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</si>
  <si>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</si>
  <si>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</si>
  <si>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</si>
  <si>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</si>
  <si>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</si>
  <si>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</si>
  <si>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</si>
  <si>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</si>
  <si>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</si>
  <si>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</si>
  <si>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</si>
  <si>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</si>
  <si>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</si>
  <si>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</si>
  <si>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</si>
  <si>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</si>
  <si>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</si>
  <si>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</si>
  <si>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</si>
  <si>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</si>
  <si>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</si>
  <si>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</si>
  <si>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</si>
  <si>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</si>
  <si>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</si>
  <si>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</si>
  <si>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</si>
  <si>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</si>
  <si>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</si>
  <si>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</si>
  <si>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</si>
  <si>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</si>
  <si>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</si>
  <si>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</si>
  <si>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</si>
  <si>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</si>
  <si>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</si>
  <si>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</si>
  <si>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</si>
  <si>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</si>
  <si>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</si>
  <si>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</si>
  <si>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</si>
  <si>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</si>
  <si>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</si>
  <si>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</si>
  <si>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</si>
  <si>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</si>
  <si>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</si>
  <si>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</si>
  <si>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</si>
  <si>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</si>
  <si>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</si>
  <si>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</si>
  <si>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</si>
  <si>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</si>
  <si>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</si>
  <si>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</si>
  <si>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</si>
  <si>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</si>
  <si>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</si>
  <si>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</si>
  <si>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</si>
  <si>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</si>
  <si>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</si>
  <si>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</si>
  <si>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</si>
  <si>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</si>
  <si>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</si>
  <si>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</si>
  <si>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</si>
  <si>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</si>
  <si>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</si>
  <si>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</si>
  <si>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</si>
  <si>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</si>
  <si>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</si>
  <si>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</si>
  <si>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</si>
  <si>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</si>
  <si>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</si>
  <si>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</si>
  <si>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</si>
  <si>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</si>
  <si>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</si>
  <si>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</si>
  <si>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</si>
  <si>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</si>
  <si>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</si>
  <si>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</si>
  <si>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</si>
  <si>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</si>
  <si>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</si>
  <si>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</si>
  <si>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</si>
  <si>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</si>
  <si>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</si>
  <si>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</si>
  <si>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</si>
  <si>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</si>
  <si>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</si>
  <si>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</si>
  <si>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</si>
  <si>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</si>
  <si>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</si>
  <si>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</si>
  <si>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</si>
  <si>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</si>
  <si>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</si>
  <si>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</si>
  <si>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</si>
  <si>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</si>
  <si>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</si>
  <si>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</si>
  <si>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</si>
  <si>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</si>
  <si>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</si>
  <si>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</si>
  <si>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</si>
  <si>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</si>
  <si>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</si>
  <si>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</si>
  <si>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</si>
  <si>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</si>
  <si>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</si>
  <si>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</si>
  <si>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</si>
  <si>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</si>
  <si>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</si>
  <si>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</si>
  <si>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</si>
  <si>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</si>
  <si>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</si>
  <si>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</si>
  <si>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</si>
  <si>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</si>
  <si>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</si>
  <si>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</si>
  <si>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</si>
  <si>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</si>
  <si>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</si>
  <si>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</si>
  <si>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</si>
  <si>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</si>
  <si>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</si>
  <si>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</si>
  <si>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</si>
  <si>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</si>
  <si>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</si>
  <si>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</si>
  <si>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</si>
  <si>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</si>
  <si>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</si>
  <si>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</si>
  <si>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</si>
  <si>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</si>
  <si>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</si>
  <si>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</si>
  <si>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</si>
  <si>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</si>
  <si>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</si>
  <si>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</si>
  <si>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</si>
  <si>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</si>
  <si>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</si>
  <si>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</si>
  <si>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</si>
  <si>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</si>
  <si>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</si>
  <si>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</si>
  <si>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</si>
  <si>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</si>
  <si>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</si>
  <si>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</si>
  <si>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</si>
  <si>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</si>
  <si>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</si>
  <si>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</si>
  <si>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</si>
  <si>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</si>
  <si>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</si>
  <si>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</si>
  <si>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</si>
  <si>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</si>
  <si>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</si>
  <si>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</si>
  <si>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</si>
  <si>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</si>
  <si>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</si>
  <si>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</si>
  <si>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</si>
  <si>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</si>
  <si>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</si>
  <si>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</si>
  <si>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</si>
  <si>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</si>
  <si>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</si>
  <si>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</si>
  <si>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</si>
  <si>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</si>
  <si>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</si>
  <si>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</si>
  <si>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</si>
  <si>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</si>
  <si>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</si>
  <si>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</si>
  <si>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</si>
  <si>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</si>
  <si>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</si>
  <si>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</si>
  <si>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</si>
  <si>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</si>
  <si>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</si>
  <si>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</si>
  <si>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</si>
  <si>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</si>
  <si>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</si>
  <si>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</si>
  <si>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</si>
  <si>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</si>
  <si>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</si>
  <si>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</si>
  <si>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</si>
  <si>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</si>
  <si>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</si>
  <si>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</si>
  <si>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</si>
  <si>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</si>
  <si>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</si>
  <si>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</si>
  <si>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</si>
  <si>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</si>
  <si>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</si>
  <si>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</si>
  <si>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</si>
  <si>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</si>
  <si>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</si>
  <si>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</si>
  <si>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</si>
  <si>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</si>
  <si>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</si>
  <si>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</si>
  <si>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</si>
  <si>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</si>
  <si>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</si>
  <si>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</si>
  <si>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</si>
  <si>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</si>
  <si>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</si>
  <si>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</si>
  <si>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</si>
  <si>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</si>
  <si>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</si>
  <si>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</si>
  <si>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</si>
  <si>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Technical Plating Inc.</t>
  </si>
  <si>
    <t>Lowell Moody</t>
  </si>
  <si>
    <t>customerservice@technicalplating.com</t>
  </si>
  <si>
    <t>615-237-5561</t>
  </si>
  <si>
    <t>General Manager</t>
  </si>
  <si>
    <t>www.technicalplating.com/conflict-minerals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</si>
</sst>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ustomerservice@technical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echnicalplating.com/conflict-minerals" TargetMode="External"/><Relationship Id="rId4" Type="http://schemas.openxmlformats.org/officeDocument/2006/relationships/hyperlink" Target="mailto:customerservice@technical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4"/>
  <cols>
    <col min="1" max="1" width="0.8203125" style="113" customWidth="1"/>
    <col min="2" max="2" width="8" style="113" customWidth="1"/>
    <col min="3" max="3" width="8.5859375" style="113" customWidth="1"/>
    <col min="4" max="4" width="13" style="213" customWidth="1"/>
    <col min="5" max="5" width="42.3515625" style="113" customWidth="1"/>
    <col min="6" max="6" width="53.3515625" style="113" customWidth="1"/>
    <col min="7" max="7" width="0.8203125" style="113" customWidth="1"/>
    <col min="8" max="16384" width="9" style="113"/>
  </cols>
  <sheetData>
    <row r="1" spans="1:7" ht="12.7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2.75">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25">
      <c r="A13" s="363"/>
      <c r="B13" s="2">
        <v>1</v>
      </c>
      <c r="C13" s="37" t="s">
        <v>1088</v>
      </c>
      <c r="D13" s="39" t="s">
        <v>876</v>
      </c>
      <c r="E13" s="194" t="s">
        <v>853</v>
      </c>
      <c r="F13" s="194"/>
      <c r="G13" s="34"/>
    </row>
    <row r="14" spans="1:7" ht="30.4">
      <c r="A14" s="363"/>
      <c r="B14" s="2">
        <v>2</v>
      </c>
      <c r="C14" s="37" t="s">
        <v>1088</v>
      </c>
      <c r="D14" s="39" t="s">
        <v>1025</v>
      </c>
      <c r="E14" s="194" t="s">
        <v>530</v>
      </c>
      <c r="F14" s="194" t="s">
        <v>531</v>
      </c>
      <c r="G14" s="34"/>
    </row>
    <row r="15" spans="1:7" ht="89.2"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2"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2"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45"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2" customHeight="1">
      <c r="A34" s="363"/>
      <c r="B34" s="376"/>
      <c r="C34" s="370"/>
      <c r="D34" s="373"/>
      <c r="E34" s="361"/>
      <c r="F34" s="196" t="s">
        <v>67</v>
      </c>
      <c r="G34" s="34"/>
    </row>
    <row r="35" spans="1:7" ht="29.2" customHeight="1">
      <c r="A35" s="363"/>
      <c r="B35" s="376"/>
      <c r="C35" s="370"/>
      <c r="D35" s="373"/>
      <c r="E35" s="361"/>
      <c r="F35" s="196" t="s">
        <v>68</v>
      </c>
      <c r="G35" s="34"/>
    </row>
    <row r="36" spans="1:7" ht="107.65">
      <c r="A36" s="363"/>
      <c r="B36" s="377"/>
      <c r="C36" s="371"/>
      <c r="D36" s="374"/>
      <c r="E36" s="362"/>
      <c r="F36" s="197" t="s">
        <v>69</v>
      </c>
      <c r="G36" s="34"/>
    </row>
    <row r="37" spans="1:7" ht="101.25">
      <c r="A37" s="363"/>
      <c r="B37" s="170">
        <v>3.01</v>
      </c>
      <c r="C37" s="171" t="s">
        <v>70</v>
      </c>
      <c r="D37" s="39" t="s">
        <v>2270</v>
      </c>
      <c r="E37" s="198" t="s">
        <v>1328</v>
      </c>
      <c r="F37" s="199" t="s">
        <v>1434</v>
      </c>
      <c r="G37" s="34"/>
    </row>
    <row r="38" spans="1:7" ht="81">
      <c r="A38" s="363"/>
      <c r="B38" s="170">
        <v>3.02</v>
      </c>
      <c r="C38" s="171" t="s">
        <v>1361</v>
      </c>
      <c r="D38" s="39" t="s">
        <v>2271</v>
      </c>
      <c r="E38" s="198" t="s">
        <v>1376</v>
      </c>
      <c r="F38" s="199" t="s">
        <v>1435</v>
      </c>
      <c r="G38" s="34"/>
    </row>
    <row r="39" spans="1:7" ht="81">
      <c r="A39" s="363"/>
      <c r="B39" s="180">
        <v>4</v>
      </c>
      <c r="C39" s="179" t="s">
        <v>1531</v>
      </c>
      <c r="D39" s="39" t="s">
        <v>2272</v>
      </c>
      <c r="E39" s="37" t="s">
        <v>2215</v>
      </c>
      <c r="F39" s="37" t="s">
        <v>1532</v>
      </c>
      <c r="G39" s="34"/>
    </row>
    <row r="40" spans="1:7" ht="40.5">
      <c r="A40" s="363"/>
      <c r="B40" s="170">
        <v>4.01</v>
      </c>
      <c r="C40" s="179" t="s">
        <v>1531</v>
      </c>
      <c r="D40" s="39" t="s">
        <v>2274</v>
      </c>
      <c r="E40" s="37" t="s">
        <v>2229</v>
      </c>
      <c r="F40" s="37" t="s">
        <v>2233</v>
      </c>
      <c r="G40" s="34"/>
    </row>
    <row r="41" spans="1:7" ht="40.5">
      <c r="A41" s="363"/>
      <c r="B41" s="170" t="s">
        <v>2261</v>
      </c>
      <c r="C41" s="179" t="s">
        <v>1531</v>
      </c>
      <c r="D41" s="39" t="s">
        <v>2273</v>
      </c>
      <c r="E41" s="37" t="s">
        <v>2264</v>
      </c>
      <c r="F41" s="37" t="s">
        <v>2262</v>
      </c>
      <c r="G41" s="34"/>
    </row>
    <row r="42" spans="1:7" ht="40.5">
      <c r="A42" s="363"/>
      <c r="B42" s="170" t="s">
        <v>2299</v>
      </c>
      <c r="C42" s="179" t="s">
        <v>1531</v>
      </c>
      <c r="D42" s="39" t="s">
        <v>2306</v>
      </c>
      <c r="E42" s="37" t="s">
        <v>2263</v>
      </c>
      <c r="F42" s="37" t="s">
        <v>2300</v>
      </c>
      <c r="G42" s="34"/>
    </row>
    <row r="43" spans="1:7" ht="111.4">
      <c r="A43" s="363"/>
      <c r="B43" s="191">
        <v>4.0999999999999996</v>
      </c>
      <c r="C43" s="179" t="s">
        <v>2305</v>
      </c>
      <c r="D43" s="192">
        <v>42867</v>
      </c>
      <c r="E43" s="200" t="s">
        <v>2308</v>
      </c>
      <c r="F43" s="37" t="s">
        <v>2307</v>
      </c>
      <c r="G43" s="34"/>
    </row>
    <row r="44" spans="1:7" ht="70.900000000000006">
      <c r="A44" s="363"/>
      <c r="B44" s="191">
        <v>4.2</v>
      </c>
      <c r="C44" s="179" t="s">
        <v>2305</v>
      </c>
      <c r="D44" s="192">
        <v>42704</v>
      </c>
      <c r="E44" s="200" t="s">
        <v>2510</v>
      </c>
      <c r="F44" s="37" t="s">
        <v>2485</v>
      </c>
      <c r="G44" s="34"/>
    </row>
    <row r="45" spans="1:7" ht="131.65">
      <c r="A45" s="363"/>
      <c r="B45" s="240">
        <v>5</v>
      </c>
      <c r="C45" s="179" t="s">
        <v>2305</v>
      </c>
      <c r="D45" s="192">
        <v>42867</v>
      </c>
      <c r="E45" s="200" t="s">
        <v>12917</v>
      </c>
      <c r="F45" s="37" t="s">
        <v>12639</v>
      </c>
      <c r="G45" s="34"/>
    </row>
    <row r="46" spans="1:7" ht="30.4">
      <c r="A46" s="363"/>
      <c r="B46" s="191">
        <v>5.01</v>
      </c>
      <c r="C46" s="179" t="s">
        <v>2305</v>
      </c>
      <c r="D46" s="192">
        <v>42907</v>
      </c>
      <c r="E46" s="200" t="s">
        <v>12935</v>
      </c>
      <c r="F46" s="37" t="s">
        <v>12639</v>
      </c>
      <c r="G46" s="34"/>
    </row>
    <row r="47" spans="1:7" ht="60.75">
      <c r="A47" s="363"/>
      <c r="B47" s="191">
        <v>5.0999999999999996</v>
      </c>
      <c r="C47" s="179" t="s">
        <v>2305</v>
      </c>
      <c r="D47" s="192">
        <v>43070</v>
      </c>
      <c r="E47" s="200" t="s">
        <v>13129</v>
      </c>
      <c r="F47" s="37" t="s">
        <v>13130</v>
      </c>
      <c r="G47" s="34"/>
    </row>
    <row r="48" spans="1:7" ht="50.65">
      <c r="A48" s="363"/>
      <c r="B48" s="191">
        <v>5.1100000000000003</v>
      </c>
      <c r="C48" s="179" t="s">
        <v>13371</v>
      </c>
      <c r="D48" s="192">
        <v>43217</v>
      </c>
      <c r="E48" s="200" t="s">
        <v>13499</v>
      </c>
      <c r="F48" s="37" t="s">
        <v>13405</v>
      </c>
      <c r="G48" s="34"/>
    </row>
    <row r="49" spans="1:7" ht="50.65">
      <c r="A49" s="363"/>
      <c r="B49" s="191">
        <v>5.12</v>
      </c>
      <c r="C49" s="179" t="s">
        <v>13371</v>
      </c>
      <c r="D49" s="192">
        <v>43581</v>
      </c>
      <c r="E49" s="200" t="s">
        <v>13499</v>
      </c>
      <c r="F49" s="37" t="s">
        <v>14064</v>
      </c>
      <c r="G49" s="34"/>
    </row>
    <row r="50" spans="1:7" ht="70.900000000000006">
      <c r="A50" s="363"/>
      <c r="B50" s="240">
        <v>6</v>
      </c>
      <c r="C50" s="179" t="s">
        <v>13371</v>
      </c>
      <c r="D50" s="192">
        <v>43964</v>
      </c>
      <c r="E50" s="200" t="s">
        <v>14291</v>
      </c>
      <c r="F50" s="37" t="s">
        <v>14074</v>
      </c>
      <c r="G50" s="34"/>
    </row>
    <row r="51" spans="1:7" ht="40.5">
      <c r="A51" s="363"/>
      <c r="B51" s="191">
        <v>6.01</v>
      </c>
      <c r="C51" s="179" t="s">
        <v>13371</v>
      </c>
      <c r="D51" s="192">
        <v>43970</v>
      </c>
      <c r="E51" s="200" t="s">
        <v>15309</v>
      </c>
      <c r="F51" s="200" t="s">
        <v>14074</v>
      </c>
      <c r="G51" s="34"/>
    </row>
    <row r="52" spans="1:7" ht="40.5">
      <c r="A52" s="363"/>
      <c r="B52" s="191">
        <v>6.1</v>
      </c>
      <c r="C52" s="179" t="s">
        <v>13371</v>
      </c>
      <c r="D52" s="192">
        <v>44314</v>
      </c>
      <c r="E52" s="200" t="s">
        <v>15314</v>
      </c>
      <c r="F52" s="200" t="s">
        <v>15319</v>
      </c>
      <c r="G52" s="34"/>
    </row>
    <row r="53" spans="1:7" ht="12.75" thickBot="1">
      <c r="A53" s="364"/>
      <c r="B53" s="365" t="str">
        <f ca="1">OFFSET(L!$C$1,MATCH("General"&amp;"Cpy",L!$A:$A,0)-1,SL,,)</f>
        <v>© 2021 Responsible Minerals Initiative. All rights reserved.</v>
      </c>
      <c r="C53" s="365"/>
      <c r="D53" s="365"/>
      <c r="E53" s="365"/>
      <c r="F53" s="365"/>
      <c r="G53" s="35"/>
    </row>
    <row r="54" spans="1:7" ht="12.7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203125" defaultRowHeight="12.4"/>
  <cols>
    <col min="1" max="1" width="20.5859375" style="76" customWidth="1"/>
    <col min="2" max="2" width="57.17578125" style="76" customWidth="1"/>
    <col min="3" max="16384" width="8.82031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EB6D46D-3E71-49CB-84DA-483F40E1CE7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203125" defaultRowHeight="12.4"/>
  <cols>
    <col min="1" max="1" width="11.17578125" customWidth="1"/>
    <col min="2" max="2" width="25.7031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13EA9C5-6B10-4DE3-A42E-3986929EF74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29.25">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4.65">
      <c r="A5" s="125"/>
      <c r="B5" s="114"/>
    </row>
    <row r="6" spans="1:2" ht="29.25">
      <c r="A6" s="124" t="str">
        <f ca="1">OFFSET(L!$C$1,MATCH("Instructions"&amp;ADDRESS(ROW(),COLUMN(),4),L!$A:$A,0)-1,SL,,)</f>
        <v>Instructions for completing Company Information questions (rows 8 - 22).
Provide comments in ENGLISH only</v>
      </c>
      <c r="B6" s="114" t="s">
        <v>1304</v>
      </c>
    </row>
    <row r="7" spans="1:2" ht="14.65">
      <c r="A7" s="289" t="str">
        <f ca="1">OFFSET(L!$C$1,MATCH("Instructions"&amp;ADDRESS(ROW(),COLUMN(),4),L!$A:$A,0)-1,SL,,)</f>
        <v xml:space="preserve">Note:  Entries with (*) are mandatory fields. </v>
      </c>
      <c r="B7" s="114"/>
    </row>
    <row r="8" spans="1:2" ht="29.25">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29.25">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29.25">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3.9">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4.65">
      <c r="A17" s="121" t="str">
        <f ca="1">OFFSET(L!$C$1,MATCH("Instructions"&amp;ADDRESS(ROW(),COLUMN(),4),L!$A:$A,0)-1,SL,,)</f>
        <v>10. Insert the title for the Authorizing person. This field is optional.</v>
      </c>
      <c r="B17" s="114"/>
    </row>
    <row r="18" spans="1:2" ht="29.25">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4.6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29.25">
      <c r="A21" s="121" t="str">
        <f ca="1">OFFSET(L!$C$1,MATCH("Instructions"&amp;ADDRESS(ROW(),COLUMN(),4),L!$A:$A,0)-1,SL,,)</f>
        <v xml:space="preserve">14. As an example, the user may save the file name as:  companyname-date.xls (date as YYYY-MM-DD).  </v>
      </c>
      <c r="B21" s="114" t="s">
        <v>1304</v>
      </c>
    </row>
    <row r="22" spans="1:2" ht="14.65">
      <c r="A22" s="125"/>
      <c r="B22" s="114"/>
    </row>
    <row r="23" spans="1:2" ht="29.25">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29.25">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1.6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999999999999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75.5">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3.150000000000006">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58.5">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4.65">
      <c r="A36" s="125"/>
      <c r="B36" s="114"/>
    </row>
    <row r="37" spans="1:2" ht="43.9">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1.6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58.5">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3.150000000000006">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75.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46.25">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1.6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17">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4.65">
      <c r="A47" s="125"/>
      <c r="B47" s="114"/>
    </row>
    <row r="48" spans="1:2" ht="29.25">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58.5">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58.5">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3.150000000000006">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58.5">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58.5">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58.5">
      <c r="A58" s="121" t="str">
        <f ca="1">OFFSET(L!$C$1,MATCH("Instructions"&amp;ADDRESS(ROW(),COLUMN(),4),L!$A:$A,0)-1,SL,,)</f>
        <v>8. Smelter Street -  Provide the street name on which the smelter is located. This field is optional.</v>
      </c>
      <c r="B58" s="114" t="s">
        <v>1303</v>
      </c>
    </row>
    <row r="59" spans="1:2" ht="29.25">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0.9">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58.5">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4.65">
      <c r="A67" s="126"/>
      <c r="B67" s="114"/>
    </row>
    <row r="68" spans="1:2" s="28" customFormat="1" ht="34.5" customHeight="1">
      <c r="A68" s="124" t="str">
        <f ca="1">OFFSET(L!$C$1,MATCH("Instructions"&amp;ADDRESS(ROW(),COLUMN(),4),L!$A:$A,0)-1,SL,,)</f>
        <v>TERMS AND CONDITIONS</v>
      </c>
      <c r="B68" s="114"/>
    </row>
    <row r="69" spans="1:2" s="28" customFormat="1" ht="14.65">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7"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3.150000000000006">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29.25">
      <c r="A74" s="121"/>
      <c r="B74" s="114" t="s">
        <v>441</v>
      </c>
    </row>
    <row r="75" spans="1:2" ht="14.65">
      <c r="A75" s="121" t="str">
        <f ca="1">OFFSET(L!$C$1,MATCH("General"&amp;"Cpy",L!$A:$A,0)-1,SL,,)</f>
        <v>© 2021 Responsible Minerals Initiative. All rights reserved.</v>
      </c>
      <c r="B75" s="115"/>
    </row>
    <row r="76" spans="1:2" ht="14.65">
      <c r="A76" s="122" t="s">
        <v>1035</v>
      </c>
      <c r="B76" s="115"/>
    </row>
    <row r="77" spans="1:2" ht="1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5859375" style="113" customWidth="1"/>
    <col min="2" max="2" width="35.5859375" style="113" customWidth="1"/>
    <col min="3" max="3" width="105.5859375" style="113" customWidth="1"/>
    <col min="4" max="5" width="1.5859375" style="113" customWidth="1"/>
    <col min="6" max="6" width="4.5859375" style="113" customWidth="1"/>
    <col min="7" max="7" width="4.8203125" style="113" customWidth="1"/>
    <col min="8" max="16384" width="8.8203125" style="113"/>
  </cols>
  <sheetData>
    <row r="1" spans="1:5" ht="12.7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1.6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58.5">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3.9">
      <c r="A10" s="87"/>
      <c r="B10" s="74" t="str">
        <f ca="1">OFFSET(L!$C$1,MATCH("Definitions"&amp;ADDRESS(ROW(),COLUMN(),4),L!$A:$A,0)-1,SL,,)</f>
        <v>DRC</v>
      </c>
      <c r="C10" s="74" t="str">
        <f ca="1">OFFSET(L!$C$1,MATCH("Definitions"&amp;ADDRESS(ROW(),COLUMN(),4),L!$A:$A,0)-1,SL,,)</f>
        <v>Democratic Republic of Congo</v>
      </c>
      <c r="D10" s="382"/>
      <c r="E10" s="128" t="s">
        <v>1312</v>
      </c>
    </row>
    <row r="11" spans="1:5" ht="58.5"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58.5">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58.5">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5.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46.25">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4.65">
      <c r="A19" s="87"/>
      <c r="B19" s="74" t="str">
        <f ca="1">OFFSET(L!$C$1,MATCH("Definitions"&amp;ADDRESS(ROW(),COLUMN(),4),L!$A:$A,0)-1,SL,,)</f>
        <v>OECD</v>
      </c>
      <c r="C19" s="74" t="str">
        <f ca="1">OFFSET(L!$C$1,MATCH("Definitions"&amp;ADDRESS(ROW(),COLUMN(),4),L!$A:$A,0)-1,SL,,)</f>
        <v>Organisation for Economic Co-operation and Development</v>
      </c>
      <c r="D19" s="382"/>
      <c r="E19" s="128"/>
    </row>
    <row r="20" spans="1:5" ht="29.2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4.6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58.5">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3.150000000000006">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58.5">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4.65">
      <c r="A32" s="87"/>
      <c r="B32" s="381" t="str">
        <f ca="1">OFFSET(L!$C$1,MATCH("General"&amp;"Cpy",L!$A:$A,0)-1,SL,,)</f>
        <v>© 2021 Responsible Minerals Initiative. All rights reserved.</v>
      </c>
      <c r="C32" s="381"/>
      <c r="D32" s="382"/>
      <c r="E32" s="128"/>
    </row>
    <row r="33" spans="1:4" ht="12.75" thickBot="1">
      <c r="A33" s="88"/>
      <c r="B33" s="183"/>
      <c r="C33" s="183"/>
      <c r="D33" s="383"/>
    </row>
    <row r="34" spans="1:4" ht="12.7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4" zoomScale="90" zoomScaleNormal="90" zoomScalePageLayoutView="70" workbookViewId="0">
      <selection activeCell="D89" sqref="D89:E89"/>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style="113" hidden="1" customWidth="1"/>
    <col min="13" max="15" width="4.8203125" style="113" hidden="1" customWidth="1"/>
    <col min="16" max="23" width="9.17578125" hidden="1" customWidth="1"/>
    <col min="24" max="24" width="9.17578125" customWidth="1"/>
  </cols>
  <sheetData>
    <row r="1" spans="1:34" ht="1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4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4.6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29.25">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8" t="s">
        <v>15607</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6" t="s">
        <v>15608</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9">
      <c r="A18" s="49"/>
      <c r="B18" s="51" t="str">
        <f ca="1">OFFSET(L!$C$1,MATCH("Declaration"&amp;ADDRESS(ROW(),COLUMN(),4),L!$A:$A,0)-1,SL,,)</f>
        <v>Authorizer (*):</v>
      </c>
      <c r="C18" s="90"/>
      <c r="D18" s="408" t="s">
        <v>15607</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9">
      <c r="A19" s="49"/>
      <c r="B19" s="51" t="str">
        <f ca="1">OFFSET(L!$C$1,MATCH("Declaration"&amp;ADDRESS(ROW(),COLUMN(),4),L!$A:$A,0)-1,SL,,)</f>
        <v>Title - Authorizer:</v>
      </c>
      <c r="C19" s="90"/>
      <c r="D19" s="408" t="s">
        <v>15610</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9">
      <c r="A20" s="49"/>
      <c r="B20" s="51" t="str">
        <f ca="1">OFFSET(L!$C$1,MATCH("Declaration"&amp;ADDRESS(ROW(),COLUMN(),4),L!$A:$A,0)-1,SL,,)</f>
        <v>Email - Authorizer (*):</v>
      </c>
      <c r="C20" s="90"/>
      <c r="D20" s="436" t="s">
        <v>15608</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649999999999999">
      <c r="A22" s="49"/>
      <c r="B22" s="51" t="str">
        <f ca="1">OFFSET(L!$C$1,MATCH("Declaration"&amp;ADDRESS(ROW(),COLUMN(),4),L!$A:$A,0)-1,SL,,)</f>
        <v>Effective Date (*):</v>
      </c>
      <c r="C22" s="91"/>
      <c r="D22" s="442">
        <v>44390</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64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7"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9">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9">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9">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9">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64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7"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9">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9">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9">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9">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64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7"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9">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9">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9">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9">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64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7"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2"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2"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2"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2"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9">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9">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9">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9">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64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7"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9">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9">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9">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9">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7"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9">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9">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9">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9">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7"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9">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9">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9">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9">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4.6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4.6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29.25">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15611</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4.6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50000000000003"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29.25">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4.6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42495C-9CFC-4011-AB48-7249BBE3A26C}"/>
    <hyperlink ref="D20" r:id="rId4" xr:uid="{23EDB0AD-53E9-4092-A922-57A9A0972C14}"/>
    <hyperlink ref="G77" r:id="rId5" xr:uid="{50937568-9963-4613-96E6-4FA4F1A13EB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6" sqref="C6"/>
    </sheetView>
  </sheetViews>
  <sheetFormatPr defaultColWidth="8.8203125" defaultRowHeight="12.4"/>
  <cols>
    <col min="1" max="1" width="13.5859375" style="272" customWidth="1"/>
    <col min="2" max="2" width="13.3515625" style="277" customWidth="1"/>
    <col min="3" max="3" width="40.5859375" style="277" customWidth="1"/>
    <col min="4" max="4" width="30.5859375" style="277" customWidth="1"/>
    <col min="5" max="5" width="20.8203125" style="277" customWidth="1"/>
    <col min="6" max="7" width="13.8203125" style="277" customWidth="1"/>
    <col min="8" max="8" width="25.17578125" style="277" customWidth="1"/>
    <col min="9" max="9" width="24.17578125" style="277" customWidth="1"/>
    <col min="10" max="10" width="18.3515625" style="277" customWidth="1"/>
    <col min="11" max="11" width="27.3515625" style="277" customWidth="1"/>
    <col min="12" max="12" width="20.5859375" style="277" customWidth="1"/>
    <col min="13" max="13" width="35.17578125" style="277" customWidth="1"/>
    <col min="14" max="14" width="42.17578125" style="277" customWidth="1"/>
    <col min="15" max="15" width="32.17578125" style="277" customWidth="1"/>
    <col min="16" max="16" width="22.8203125" style="277" customWidth="1"/>
    <col min="17" max="17" width="43.5859375" style="277" customWidth="1"/>
    <col min="18" max="18" width="35.8203125" style="277" hidden="1" customWidth="1"/>
    <col min="19" max="20" width="17.8203125" style="277" hidden="1" customWidth="1"/>
    <col min="21" max="21" width="8.8203125" style="276" hidden="1" customWidth="1"/>
    <col min="22" max="22" width="6.17578125" style="276" hidden="1" customWidth="1"/>
    <col min="23" max="23" width="8.5859375" style="276" hidden="1" customWidth="1"/>
    <col min="24" max="24" width="8.8203125" style="276" hidden="1" customWidth="1"/>
    <col min="25" max="26" width="4.3515625" style="276" hidden="1" customWidth="1"/>
    <col min="27" max="27" width="4.3515625" style="277" hidden="1" customWidth="1"/>
    <col min="28" max="28" width="7.8203125" style="277" hidden="1" customWidth="1"/>
    <col min="29" max="33" width="4.3515625" style="277" hidden="1" customWidth="1"/>
    <col min="34" max="34" width="14.5859375" style="277" hidden="1" customWidth="1"/>
    <col min="35" max="39" width="8.8203125" style="277" customWidth="1"/>
    <col min="40" max="16384" width="8.82031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75">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324"/>
      <c r="B5" s="215" t="s">
        <v>1131</v>
      </c>
      <c r="C5" s="219" t="s">
        <v>12642</v>
      </c>
      <c r="D5" s="278"/>
      <c r="E5" s="215" t="str">
        <f ca="1">IF(ISERROR($V5),"",OFFSET('Smelter Look-up'!$D$4,$V5-4,0)&amp;"")</f>
        <v>BRAZIL</v>
      </c>
      <c r="F5" s="215" t="str">
        <f ca="1">IF(ISERROR($V5),"",OFFSET('Smelter Look-up'!$E$4,$V5-4,0))</f>
        <v>CID001173</v>
      </c>
      <c r="G5" s="215" t="str">
        <f ca="1">IF(C5=$X$4,"Enter smelter details",IF(ISERROR($V5),"",OFFSET('Smelter Look-up'!$F$4,$V5-4,0)))</f>
        <v>RMI</v>
      </c>
      <c r="H5" s="216">
        <f ca="1">IF(ISERROR($V5),"",OFFSET('Smelter Look-up'!$G$4,$V5-4,0))</f>
        <v>0</v>
      </c>
      <c r="I5" s="217" t="str">
        <f ca="1">IF(ISERROR($V5),"",OFFSET('Smelter Look-up'!$H$4,$V5-4,0))</f>
        <v>Bairro Guarapiranga</v>
      </c>
      <c r="J5" s="217" t="str">
        <f ca="1">IF(ISERROR($V5),"",OFFSET('Smelter Look-up'!$I$4,$V5-4,0))</f>
        <v>São Paulo</v>
      </c>
      <c r="K5" s="268"/>
      <c r="L5" s="268"/>
      <c r="M5" s="268"/>
      <c r="N5" s="268"/>
      <c r="O5" s="268"/>
      <c r="P5" s="218"/>
      <c r="Q5" s="269"/>
      <c r="R5" s="215" t="str">
        <f ca="1">IF(ISERROR($V5),"",OFFSET('Smelter Look-up'!$C$4,$V5-4,0)&amp;"")</f>
        <v>Mineracao Taboca S.A.</v>
      </c>
      <c r="S5" s="222" t="str">
        <f t="shared" ref="S5" ca="1" si="0">IF(B5="","",IF(ISERROR(MATCH($E5,CL,0)),"Unknown",INDIRECT("'C'!$A$"&amp;MATCH($E5,CL,0)+1)))</f>
        <v>BR</v>
      </c>
      <c r="T5" s="222" t="str">
        <f ca="1">IF(B5="","",IF(ISERROR(MATCH($J5,SorP!$B$1:$B$6230,0)),"",INDIRECT("'SorP'!$A$"&amp;MATCH($J5,SorP!$B$1:$B$6230,0))))</f>
        <v>BR-SP</v>
      </c>
      <c r="U5" s="238"/>
      <c r="V5" s="270">
        <f>IF(C5="",NA(),MATCH($B5&amp;$C5,'Smelter Look-up'!$J:$J,0))</f>
        <v>456</v>
      </c>
      <c r="W5" s="271"/>
      <c r="X5" s="271">
        <f t="shared" ref="X5" ca="1" si="1">IF(AND(C5="Smelter not listed",OR(LEN(D5)=0,LEN(E5)=0)),1,0)</f>
        <v>0</v>
      </c>
      <c r="Y5" s="271"/>
      <c r="Z5" s="271"/>
      <c r="AB5" s="273" t="str">
        <f t="shared" ref="AB5" si="2">B5&amp;C5</f>
        <v>TinMineracao Taboca S.A.</v>
      </c>
    </row>
    <row r="6" spans="1:34" s="272" customFormat="1" ht="20" customHeight="1">
      <c r="A6" s="324"/>
      <c r="B6" s="215" t="s">
        <v>1131</v>
      </c>
      <c r="C6" s="219" t="s">
        <v>1812</v>
      </c>
      <c r="D6" s="278"/>
      <c r="E6" s="215" t="str">
        <f ca="1">IF(ISERROR($V6),"",OFFSET('Smelter Look-up'!$D$4,$V6-4,0)&amp;"")</f>
        <v>THAILAND</v>
      </c>
      <c r="F6" s="215" t="str">
        <f ca="1">IF(ISERROR($V6),"",OFFSET('Smelter Look-up'!$E$4,$V6-4,0))</f>
        <v>CID001898</v>
      </c>
      <c r="G6" s="215" t="str">
        <f ca="1">IF(C6=$X$4,"Enter smelter details",IF(ISERROR($V6),"",OFFSET('Smelter Look-up'!$F$4,$V6-4,0)))</f>
        <v>RMI</v>
      </c>
      <c r="H6" s="216">
        <f ca="1">IF(ISERROR($V6),"",OFFSET('Smelter Look-up'!$G$4,$V6-4,0))</f>
        <v>0</v>
      </c>
      <c r="I6" s="217" t="str">
        <f ca="1">IF(ISERROR($V6),"",OFFSET('Smelter Look-up'!$H$4,$V6-4,0))</f>
        <v>Amphur Muang</v>
      </c>
      <c r="J6" s="217" t="str">
        <f ca="1">IF(ISERROR($V6),"",OFFSET('Smelter Look-up'!$I$4,$V6-4,0))</f>
        <v>Phuket</v>
      </c>
      <c r="K6" s="268"/>
      <c r="L6" s="268"/>
      <c r="M6" s="268"/>
      <c r="N6" s="268"/>
      <c r="O6" s="268"/>
      <c r="P6" s="218"/>
      <c r="Q6" s="269"/>
      <c r="R6" s="215" t="str">
        <f ca="1">IF(ISERROR($V6),"",OFFSET('Smelter Look-up'!$C$4,$V6-4,0)&amp;"")</f>
        <v>Thaisarco</v>
      </c>
      <c r="S6" s="222" t="str">
        <f t="shared" ref="S6:S37" ca="1" si="3">IF(B6="","",IF(ISERROR(MATCH($E6,CL,0)),"Unknown",INDIRECT("'C'!$A$"&amp;MATCH($E6,CL,0)+1)))</f>
        <v>TH</v>
      </c>
      <c r="T6" s="222" t="str">
        <f ca="1">IF(B6="","",IF(ISERROR(MATCH($J6,SorP!$B$1:$B$6230,0)),"",INDIRECT("'SorP'!$A$"&amp;MATCH($J6,SorP!$B$1:$B$6230,0))))</f>
        <v>TH-83</v>
      </c>
      <c r="U6" s="238"/>
      <c r="V6" s="270">
        <f>IF(C6="",NA(),MATCH($B6&amp;$C6,'Smelter Look-up'!$J:$J,0))</f>
        <v>503</v>
      </c>
      <c r="W6" s="271"/>
      <c r="X6" s="271">
        <f t="shared" ref="X6:X37" ca="1" si="4">IF(AND(C6="Smelter not listed",OR(LEN(D6)=0,LEN(E6)=0)),1,0)</f>
        <v>0</v>
      </c>
      <c r="Y6" s="271"/>
      <c r="Z6" s="271"/>
      <c r="AB6" s="273" t="str">
        <f t="shared" ref="AB6:AB37" si="5">B6&amp;C6</f>
        <v>TinThailand Smelting &amp; Refining Co Ltd</v>
      </c>
    </row>
    <row r="7" spans="1:34" s="272" customFormat="1" ht="20"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1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2.75" thickTop="1">
      <c r="U2506" s="277"/>
      <c r="V2506" s="277"/>
      <c r="W2506" s="277"/>
      <c r="X2506" s="277"/>
      <c r="Y2506" s="277"/>
      <c r="Z2506" s="277"/>
    </row>
    <row r="2507" spans="1:28">
      <c r="U2507" s="277"/>
      <c r="V2507" s="277"/>
      <c r="W2507" s="277"/>
      <c r="X2507" s="277"/>
      <c r="Y2507" s="277"/>
      <c r="Z2507" s="277"/>
    </row>
    <row r="2508" spans="1:28" ht="12.7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05B5B35-B3D3-4D17-A783-3EC60AB3347E}"/>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22" customWidth="1"/>
    <col min="2" max="2" width="42.8203125" style="25" customWidth="1"/>
    <col min="3" max="3" width="51.5859375" style="22" customWidth="1"/>
    <col min="4" max="4" width="29.17578125" style="25" customWidth="1"/>
    <col min="5" max="5" width="9" style="24" customWidth="1"/>
    <col min="6" max="6" width="13.5859375" style="22" hidden="1" customWidth="1"/>
    <col min="7" max="7" width="13.3515625" style="22" hidden="1" customWidth="1"/>
    <col min="8" max="8" width="9" style="22" hidden="1" customWidth="1"/>
    <col min="9" max="9" width="9" style="176" hidden="1" customWidth="1"/>
    <col min="10" max="10" width="48.8203125" style="22" hidden="1" customWidth="1"/>
    <col min="11" max="11" width="9" style="22" hidden="1" customWidth="1"/>
    <col min="12" max="15" width="8.8203125" style="22" hidden="1" customWidth="1"/>
    <col min="16" max="18" width="8.8203125" style="22" customWidth="1"/>
    <col min="19" max="16384" width="8.8203125" style="22"/>
  </cols>
  <sheetData>
    <row r="1" spans="1:10" ht="29.25">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4.65">
      <c r="A2" s="77" t="s">
        <v>898</v>
      </c>
      <c r="B2" s="78" t="str">
        <f>IF(F65=1,"Click here to return to Smelter List","")</f>
        <v/>
      </c>
      <c r="C2" s="150" t="str">
        <f>IF(F65=1,"Click here to return to Product List","")</f>
        <v/>
      </c>
      <c r="D2" s="181" t="str">
        <f ca="1">IF(H70=0,"0",H70)</f>
        <v>0</v>
      </c>
    </row>
    <row r="3" spans="1:10" ht="14.6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8.25">
      <c r="A4" s="103" t="str">
        <f ca="1">Declaration!B8</f>
        <v>Company Name (*):</v>
      </c>
      <c r="B4" s="102" t="str">
        <f>Declaration!D8</f>
        <v>Technical Plating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8.25">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8.25">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8.25">
      <c r="A7" s="103" t="str">
        <f ca="1">Declaration!B15</f>
        <v>Contact Name (*):</v>
      </c>
      <c r="B7" s="102" t="str">
        <f>Declaration!D15</f>
        <v>Lowell Moody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8.25">
      <c r="A8" s="103" t="str">
        <f ca="1">Declaration!B16</f>
        <v>Email – Contact (*):</v>
      </c>
      <c r="B8" s="102" t="str">
        <f>Declaration!D16</f>
        <v>customerservice@technicalplating.com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8.25">
      <c r="A9" s="103" t="str">
        <f ca="1">Declaration!B17</f>
        <v>Phone – Contact (*):</v>
      </c>
      <c r="B9" s="102" t="str">
        <f>Declaration!D17</f>
        <v>615-237-5561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8.25">
      <c r="A10" s="103" t="str">
        <f ca="1">Declaration!B18</f>
        <v>Authorizer (*):</v>
      </c>
      <c r="B10" s="102" t="str">
        <f>Declaration!D18</f>
        <v>Lowell Moody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8.25">
      <c r="A11" s="103" t="str">
        <f ca="1">Declaration!B20</f>
        <v>Email - Authorizer (*):</v>
      </c>
      <c r="B11" s="102" t="str">
        <f>Declaration!D20</f>
        <v>customerservice@technicalplating.com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8.25">
      <c r="A12" s="103" t="str">
        <f ca="1">Declaration!B22</f>
        <v>Effective Date (*):</v>
      </c>
      <c r="B12" s="104">
        <f>Declaration!D22</f>
        <v>44390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1.9">
      <c r="A13" s="102" t="str">
        <f ca="1">Declaration!B25</f>
        <v>1) Is any 3TG intentionally added or used in the product(s) or in the production process? (*)</v>
      </c>
      <c r="B13" s="105"/>
      <c r="C13" s="105"/>
      <c r="D13" s="109"/>
      <c r="E13" s="84" t="s">
        <v>810</v>
      </c>
      <c r="F13" s="106"/>
      <c r="G13" s="24"/>
      <c r="H13" s="83">
        <f t="shared" si="3"/>
        <v>0</v>
      </c>
    </row>
    <row r="14" spans="1:10" ht="25.9">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8.25">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8.25">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8.25">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49.5">
      <c r="A18" s="102" t="str">
        <f ca="1">Declaration!B31</f>
        <v>2) Does any 3TG remain in the product(s)? (*)</v>
      </c>
      <c r="B18" s="105"/>
      <c r="C18" s="105"/>
      <c r="D18" s="109"/>
      <c r="E18" s="84" t="s">
        <v>808</v>
      </c>
      <c r="F18" s="106"/>
      <c r="G18" s="24"/>
      <c r="H18" s="24"/>
      <c r="J18" s="178"/>
    </row>
    <row r="19" spans="1:10" ht="38.25">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8.25">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8.25">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8.25">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8.25">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25">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25">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25">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102" t="str">
        <f ca="1">Declaration!B43</f>
        <v>4) Do any of the smelters in your supply chain source the 3TG from conflict-affected and high-risk areas? (*)</v>
      </c>
      <c r="B28" s="102"/>
      <c r="C28" s="102"/>
      <c r="D28" s="110"/>
      <c r="E28" s="84"/>
      <c r="F28" s="84"/>
      <c r="G28" s="84"/>
      <c r="H28" s="24"/>
      <c r="I28" s="177"/>
    </row>
    <row r="29" spans="1:10" ht="41.2"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1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8.25">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8.25">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8.25">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8.25">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15">
      <c r="A38" s="102" t="str">
        <f ca="1">Declaration!B55</f>
        <v>6) What percentage of relevant suppliers have provided a response to your supply chain survey?  (*)</v>
      </c>
      <c r="B38" s="105"/>
      <c r="C38" s="105"/>
      <c r="D38" s="109"/>
      <c r="E38" s="84" t="s">
        <v>807</v>
      </c>
      <c r="F38" s="106"/>
      <c r="G38" s="24"/>
      <c r="H38" s="24"/>
    </row>
    <row r="39" spans="1:10" ht="25.9">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5.9">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5.9">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5.9">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49.5">
      <c r="A43" s="102" t="str">
        <f ca="1">Declaration!B61</f>
        <v>7) Have you identified all of the smelters supplying the 3TG to your supply chain?  (*)</v>
      </c>
      <c r="B43" s="105"/>
      <c r="C43" s="105"/>
      <c r="D43" s="109"/>
      <c r="E43" s="84" t="s">
        <v>808</v>
      </c>
      <c r="F43" s="106"/>
      <c r="G43" s="24"/>
      <c r="H43" s="24"/>
    </row>
    <row r="44" spans="1:10" ht="50.6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6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6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6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1.9">
      <c r="A48" s="102" t="str">
        <f ca="1">Declaration!B67</f>
        <v>8) Has all applicable smelter information received by your company been reported in this declaration?  (*)</v>
      </c>
      <c r="B48" s="105"/>
      <c r="C48" s="105"/>
      <c r="D48" s="109"/>
      <c r="E48" s="84" t="s">
        <v>809</v>
      </c>
      <c r="F48" s="106"/>
      <c r="G48" s="24"/>
      <c r="H48" s="24"/>
    </row>
    <row r="49" spans="1:10" ht="38.25">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8.25">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8.25">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8.25">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4.75">
      <c r="A53" s="102" t="str">
        <f ca="1">Declaration!B74</f>
        <v>Question</v>
      </c>
      <c r="B53" s="105"/>
      <c r="C53" s="105"/>
      <c r="D53" s="109"/>
      <c r="E53" s="84" t="s">
        <v>441</v>
      </c>
      <c r="F53" s="106"/>
      <c r="G53" s="106"/>
      <c r="H53" s="106"/>
    </row>
    <row r="54" spans="1:10" ht="38.2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www.technicalplating.com/conflict-minerals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1.9">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8.2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2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25" hidden="1">
      <c r="A61" s="102"/>
      <c r="B61" s="102"/>
      <c r="C61" s="102"/>
      <c r="D61" s="108"/>
      <c r="E61" s="84"/>
      <c r="F61" s="107"/>
      <c r="G61" s="81"/>
      <c r="H61" s="82"/>
      <c r="I61" s="177"/>
    </row>
    <row r="62" spans="1:10" ht="38.2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8.25">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8.25">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25">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8.25">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8.25">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8.25">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4.7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2.7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116" customWidth="1"/>
    <col min="2" max="2" width="39.8203125" style="117" customWidth="1"/>
    <col min="3" max="3" width="39.8203125" style="116" customWidth="1"/>
    <col min="4" max="4" width="58.8203125" style="116" customWidth="1"/>
    <col min="5" max="5" width="1.5859375" style="116" customWidth="1"/>
    <col min="6" max="6" width="9" customWidth="1"/>
    <col min="7" max="16384" width="8.8203125" style="26"/>
  </cols>
  <sheetData>
    <row r="1" spans="1:6" ht="35.200000000000003"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2.75">
      <c r="A2" s="29"/>
      <c r="B2" s="147"/>
      <c r="C2" s="147"/>
      <c r="D2"/>
      <c r="E2" s="30"/>
    </row>
    <row r="3" spans="1:6" ht="12.75">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5" customHeight="1" thickBot="1">
      <c r="A1001" s="159"/>
      <c r="B1001" s="454" t="str">
        <f ca="1">OFFSET(L!$C$1,MATCH("General"&amp;"Cpy",L!$A:$A,0)-1,SL,,)</f>
        <v>© 2021 Responsible Minerals Initiative. All rights reserved.</v>
      </c>
      <c r="C1001" s="454"/>
      <c r="D1001" s="454"/>
      <c r="E1001" s="31"/>
    </row>
    <row r="1002" spans="1:6" ht="12.7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224" bestFit="1" customWidth="1"/>
    <col min="2" max="2" width="42.8203125" style="224" customWidth="1"/>
    <col min="3" max="3" width="63.8203125" style="224" customWidth="1"/>
    <col min="4" max="4" width="25.5859375" style="224" customWidth="1"/>
    <col min="5" max="5" width="12.5859375" style="224" customWidth="1"/>
    <col min="6" max="6" width="12.5859375" style="225" customWidth="1"/>
    <col min="7" max="7" width="15.3515625" style="224" customWidth="1"/>
    <col min="8" max="8" width="23.8203125" style="224" customWidth="1"/>
    <col min="9" max="9" width="28.17578125" style="224" customWidth="1"/>
    <col min="10" max="10" width="48.234375" style="224" hidden="1" customWidth="1"/>
    <col min="11" max="11" width="49.703125" style="224" hidden="1" customWidth="1"/>
    <col min="12" max="13" width="49.703125" style="224" customWidth="1"/>
    <col min="14" max="16384" width="8.8203125" style="224"/>
  </cols>
  <sheetData>
    <row r="1" spans="1:16" ht="168.7"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49.5">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2.7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203125" defaultRowHeight="13.5"/>
  <cols>
    <col min="1" max="1" width="14.5859375" style="288" customWidth="1"/>
    <col min="2" max="2" width="14" style="288" customWidth="1"/>
    <col min="3" max="3" width="6.17578125" style="288" customWidth="1"/>
    <col min="4" max="4" width="56.234375" style="288" customWidth="1"/>
    <col min="5" max="5" width="53.703125" style="283" customWidth="1"/>
    <col min="6" max="6" width="54.17578125" style="288" customWidth="1"/>
    <col min="7" max="7" width="68.234375" style="291" customWidth="1"/>
    <col min="8" max="8" width="49.234375" style="288" customWidth="1"/>
    <col min="9" max="9" width="51.5859375" style="288" customWidth="1"/>
    <col min="10" max="10" width="50.234375" style="288" customWidth="1"/>
    <col min="11" max="11" width="51.8203125" style="252" customWidth="1"/>
    <col min="12" max="12" width="66.8203125" style="318" customWidth="1"/>
    <col min="13" max="13" width="46.17578125" style="185" customWidth="1"/>
    <col min="14" max="15" width="8.8203125" style="185" customWidth="1"/>
    <col min="16" max="16384" width="8.82031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1.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84.7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0.4">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3.1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4">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4">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08">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99.7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199.5">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9">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5.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5.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48.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2.7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2.7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49.5">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24">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3.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2.7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2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49.5">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1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1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1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49.5">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1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5">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2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7">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7">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7">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Lowell Moody</cp:lastModifiedBy>
  <cp:lastPrinted>2015-04-21T20:47:43Z</cp:lastPrinted>
  <dcterms:created xsi:type="dcterms:W3CDTF">2010-06-21T21:00:23Z</dcterms:created>
  <dcterms:modified xsi:type="dcterms:W3CDTF">2021-07-13T11:18:15Z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